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AR\Documents\Ejercicio 2022\1er Trimestre\LDF\"/>
    </mc:Choice>
  </mc:AlternateContent>
  <xr:revisionPtr revIDLastSave="0" documentId="13_ncr:1_{9EA21989-56EF-458E-A812-40B4E96EB433}" xr6:coauthVersionLast="47" xr6:coauthVersionMax="47" xr10:uidLastSave="{00000000-0000-0000-0000-000000000000}"/>
  <bookViews>
    <workbookView xWindow="-120" yWindow="-120" windowWidth="21840" windowHeight="13740" firstSheet="3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6" l="1"/>
  <c r="D48" i="6" s="1"/>
  <c r="C26" i="6"/>
  <c r="D42" i="6"/>
  <c r="H20" i="6"/>
  <c r="H48" i="6" s="1"/>
  <c r="G20" i="6"/>
  <c r="H58" i="6"/>
  <c r="G58" i="6"/>
  <c r="H64" i="6"/>
  <c r="H80" i="6" s="1"/>
  <c r="H43" i="6"/>
  <c r="H32" i="6"/>
  <c r="H24" i="6"/>
  <c r="H10" i="6"/>
  <c r="D18" i="6"/>
  <c r="D10" i="6"/>
  <c r="G12" i="6"/>
  <c r="H60" i="6" l="1"/>
  <c r="H82" i="6"/>
  <c r="G24" i="6"/>
  <c r="G32" i="6"/>
  <c r="G80" i="6"/>
  <c r="H69" i="6"/>
  <c r="D61" i="6"/>
  <c r="D63" i="6" s="1"/>
  <c r="C61" i="6"/>
  <c r="G19" i="6" l="1"/>
  <c r="C21" i="6"/>
  <c r="G18" i="6"/>
  <c r="G10" i="6" s="1"/>
  <c r="G48" i="6" s="1"/>
  <c r="G60" i="6" s="1"/>
  <c r="G82" i="6" s="1"/>
  <c r="C22" i="6"/>
  <c r="G45" i="6"/>
  <c r="G43" i="6" s="1"/>
  <c r="C11" i="6"/>
  <c r="C10" i="6" s="1"/>
  <c r="C18" i="6" l="1"/>
  <c r="C48" i="6" s="1"/>
  <c r="C63" i="6" s="1"/>
  <c r="M9" i="6" l="1"/>
  <c r="M8" i="6"/>
  <c r="M10" i="6" l="1"/>
  <c r="N10" i="6" s="1"/>
  <c r="T6" i="6" l="1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<sst xmlns="http://schemas.openxmlformats.org/spreadsheetml/2006/main" count="456" uniqueCount="277">
  <si>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</si>
  <si>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</si>
  <si>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</si>
  <si>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</si>
  <si>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</si>
  <si>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</si>
  <si>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</si>
  <si>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</si>
  <si>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</si>
  <si>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</si>
  <si>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</si>
  <si>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</si>
  <si>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</si>
  <si>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</si>
  <si>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</si>
  <si>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</si>
  <si>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</si>
  <si>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</si>
  <si>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</si>
  <si>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</si>
  <si>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</si>
  <si>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</si>
  <si>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</si>
  <si>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</si>
  <si>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</si>
  <si>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</si>
  <si>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</si>
  <si>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</si>
  <si>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</si>
  <si>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</si>
  <si>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</si>
  <si>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</si>
  <si>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</si>
  <si>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</si>
  <si>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</si>
  <si>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</si>
  <si>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</si>
  <si>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</si>
  <si>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</si>
  <si>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</si>
  <si>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</si>
  <si>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</si>
  <si>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</si>
  <si>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</si>
  <si>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</si>
  <si>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</si>
  <si>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</si>
  <si>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</si>
  <si>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</si>
  <si>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</si>
  <si>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</si>
  <si>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</si>
  <si>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</si>
  <si>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</si>
  <si>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</si>
  <si>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</si>
  <si>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</si>
  <si>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</si>
  <si>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</si>
  <si>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</si>
  <si>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</si>
  <si>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</si>
  <si>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</si>
  <si>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</si>
  <si>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</si>
  <si>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</si>
  <si>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</si>
  <si>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</si>
  <si>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</si>
  <si>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</si>
  <si>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</si>
  <si>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</si>
  <si>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</si>
  <si>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</si>
  <si>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</si>
  <si>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</si>
  <si>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</si>
  <si>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</si>
  <si>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</si>
  <si>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</si>
  <si>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</si>
  <si>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</si>
  <si>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</si>
  <si>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</si>
  <si>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</si>
  <si>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</si>
  <si>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</si>
  <si>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</si>
  <si>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</si>
  <si>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</si>
  <si>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</si>
  <si>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</si>
  <si>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</si>
  <si>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</si>
  <si>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</si>
  <si>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</si>
  <si>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</si>
  <si>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</si>
  <si>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</si>
  <si>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</si>
  <si>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</si>
  <si>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</si>
  <si>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</si>
  <si>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</si>
  <si>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</si>
  <si>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</si>
  <si>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</si>
  <si>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</si>
  <si>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</si>
  <si>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</si>
  <si>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</si>
  <si>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</si>
  <si>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</si>
  <si>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</si>
  <si>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</si>
  <si>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</si>
  <si>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</si>
  <si>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</si>
  <si>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</si>
  <si>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</si>
  <si>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</si>
  <si>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</si>
  <si>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</si>
  <si>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</si>
  <si>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</si>
  <si>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</si>
  <si>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</si>
  <si>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</si>
  <si>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</si>
  <si>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</si>
  <si>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</si>
  <si>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</si>
  <si>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</si>
  <si>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</si>
  <si>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</si>
  <si>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</si>
  <si>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</si>
  <si>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</si>
  <si>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</si>
  <si>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</si>
  <si>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</si>
  <si>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</si>
  <si>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</si>
  <si>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</si>
  <si>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</si>
  <si>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</si>
  <si>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</si>
  <si>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</si>
  <si>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</si>
  <si>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</si>
  <si>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</si>
  <si>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</si>
  <si>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</si>
  <si>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</si>
  <si>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</si>
  <si>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</si>
  <si>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</si>
  <si>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</si>
  <si>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</si>
  <si>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</si>
  <si>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</si>
  <si>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</si>
  <si>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</si>
  <si>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</si>
  <si>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</si>
  <si>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</si>
  <si>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</si>
  <si>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</si>
  <si>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</si>
  <si>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</si>
  <si>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</si>
  <si>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</si>
  <si>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</si>
  <si>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</si>
  <si>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</si>
  <si>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</si>
  <si>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</si>
  <si>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</si>
  <si>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</si>
  <si>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</si>
  <si>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</si>
  <si>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</si>
  <si>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</si>
  <si>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</si>
  <si>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</si>
  <si>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</si>
  <si>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</si>
  <si>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</si>
  <si>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</si>
  <si>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</si>
  <si>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</si>
  <si>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</si>
  <si>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</si>
  <si>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</si>
  <si>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</si>
  <si>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</si>
  <si>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</si>
  <si>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</si>
  <si>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</si>
  <si>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</si>
  <si>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</si>
  <si>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</si>
  <si>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</si>
  <si>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</si>
  <si>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</si>
  <si>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</si>
  <si>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</si>
  <si>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</si>
  <si>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</si>
  <si>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</si>
  <si>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</si>
  <si>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</si>
  <si>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</si>
  <si>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</si>
  <si>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</si>
  <si>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</si>
  <si>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</si>
  <si>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</si>
  <si>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</si>
  <si>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</si>
  <si>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</si>
  <si>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</si>
  <si>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</si>
  <si>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</si>
  <si>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</si>
  <si>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</si>
  <si>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</si>
  <si>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</si>
  <si>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</si>
  <si>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</si>
  <si>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</si>
  <si>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</si>
  <si>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</si>
  <si>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</si>
  <si>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</si>
  <si>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</si>
  <si>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</si>
  <si>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</si>
  <si>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</si>
  <si>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</si>
  <si>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</si>
  <si>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</si>
  <si>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</si>
  <si>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</si>
  <si>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</si>
  <si>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</si>
  <si>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</si>
  <si>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</si>
  <si>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</si>
  <si>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</si>
  <si>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</si>
  <si>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</si>
  <si>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</si>
  <si>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</si>
  <si>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</si>
  <si>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</si>
  <si>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</si>
  <si>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</si>
  <si>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</si>
  <si>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</si>
  <si>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</si>
  <si>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</si>
  <si>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</si>
  <si>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</si>
  <si>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</si>
  <si>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</si>
  <si>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</si>
  <si>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</si>
  <si>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</si>
  <si>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</si>
  <si>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</si>
  <si>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</si>
  <si>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Marzo 2022</t>
  </si>
  <si>
    <t>25</t>
  </si>
  <si>
    <t>An</t>
  </si>
  <si>
    <t>Marzo 2021</t>
  </si>
  <si>
    <t>Al 31 de Marzo del 2022 y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</si>
</sst>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69">
    <xf numFmtId="0" fontId="0" fillId="2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1" applyNumberFormat="0" applyAlignment="0" applyProtection="0"/>
    <xf numFmtId="0" fontId="18" fillId="15" borderId="2" applyNumberForma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1" applyNumberFormat="0" applyAlignment="0" applyProtection="0"/>
    <xf numFmtId="0" fontId="25" fillId="0" borderId="6" applyNumberFormat="0" applyFill="0" applyAlignment="0" applyProtection="0"/>
    <xf numFmtId="0" fontId="26" fillId="21" borderId="0" applyNumberFormat="0" applyBorder="0" applyAlignment="0" applyProtection="0"/>
    <xf numFmtId="0" fontId="4" fillId="20" borderId="1" applyNumberFormat="0" applyFont="0" applyAlignment="0" applyProtection="0"/>
    <xf numFmtId="0" fontId="27" fillId="23" borderId="7" applyNumberFormat="0" applyAlignment="0" applyProtection="0"/>
    <xf numFmtId="4" fontId="6" fillId="27" borderId="1" applyNumberFormat="0" applyProtection="0">
      <alignment vertical="center"/>
    </xf>
    <xf numFmtId="4" fontId="30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7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7" fillId="40" borderId="11" applyBorder="0"/>
    <xf numFmtId="4" fontId="8" fillId="47" borderId="8" applyNumberFormat="0" applyProtection="0">
      <alignment vertical="center"/>
    </xf>
    <xf numFmtId="4" fontId="30" fillId="48" borderId="12" applyNumberFormat="0" applyProtection="0">
      <alignment vertical="center"/>
    </xf>
    <xf numFmtId="4" fontId="8" fillId="43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30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3" fillId="0" borderId="0"/>
    <xf numFmtId="0" fontId="49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5" fillId="56" borderId="0" applyNumberFormat="0" applyBorder="0" applyAlignment="0" applyProtection="0"/>
    <xf numFmtId="0" fontId="38" fillId="10" borderId="0" applyNumberFormat="0" applyBorder="0" applyAlignment="0" applyProtection="0"/>
    <xf numFmtId="0" fontId="39" fillId="21" borderId="0" applyNumberFormat="0" applyBorder="0" applyAlignment="0" applyProtection="0"/>
    <xf numFmtId="0" fontId="24" fillId="21" borderId="32" applyNumberFormat="0" applyAlignment="0" applyProtection="0"/>
    <xf numFmtId="0" fontId="27" fillId="57" borderId="7" applyNumberFormat="0" applyAlignment="0" applyProtection="0"/>
    <xf numFmtId="0" fontId="36" fillId="57" borderId="32" applyNumberFormat="0" applyAlignment="0" applyProtection="0"/>
    <xf numFmtId="0" fontId="37" fillId="0" borderId="33" applyNumberFormat="0" applyFill="0" applyAlignment="0" applyProtection="0"/>
    <xf numFmtId="0" fontId="18" fillId="16" borderId="2" applyNumberFormat="0" applyAlignment="0" applyProtection="0"/>
    <xf numFmtId="0" fontId="47" fillId="0" borderId="0" applyNumberFormat="0" applyFill="0" applyBorder="0" applyAlignment="0" applyProtection="0"/>
    <xf numFmtId="0" fontId="10" fillId="20" borderId="34" applyNumberFormat="0" applyFont="0" applyAlignment="0" applyProtection="0"/>
    <xf numFmtId="0" fontId="48" fillId="0" borderId="0" applyNumberFormat="0" applyFill="0" applyBorder="0" applyAlignment="0" applyProtection="0"/>
    <xf numFmtId="4" fontId="40" fillId="27" borderId="8" applyNumberFormat="0" applyProtection="0">
      <alignment vertical="center"/>
    </xf>
    <xf numFmtId="4" fontId="41" fillId="27" borderId="8" applyNumberFormat="0" applyProtection="0">
      <alignment vertical="center"/>
    </xf>
    <xf numFmtId="4" fontId="40" fillId="27" borderId="8" applyNumberFormat="0" applyProtection="0">
      <alignment horizontal="left" vertical="center" indent="1"/>
    </xf>
    <xf numFmtId="0" fontId="40" fillId="27" borderId="8" applyNumberFormat="0" applyProtection="0">
      <alignment horizontal="left" vertical="top" indent="1"/>
    </xf>
    <xf numFmtId="4" fontId="40" fillId="41" borderId="0" applyNumberFormat="0" applyProtection="0">
      <alignment horizontal="left" vertical="center" indent="1"/>
    </xf>
    <xf numFmtId="4" fontId="42" fillId="30" borderId="8" applyNumberFormat="0" applyProtection="0">
      <alignment horizontal="right" vertical="center"/>
    </xf>
    <xf numFmtId="4" fontId="42" fillId="58" borderId="8" applyNumberFormat="0" applyProtection="0">
      <alignment horizontal="right" vertical="center"/>
    </xf>
    <xf numFmtId="4" fontId="42" fillId="32" borderId="8" applyNumberFormat="0" applyProtection="0">
      <alignment horizontal="right" vertical="center"/>
    </xf>
    <xf numFmtId="4" fontId="42" fillId="33" borderId="8" applyNumberFormat="0" applyProtection="0">
      <alignment horizontal="right" vertical="center"/>
    </xf>
    <xf numFmtId="4" fontId="42" fillId="34" borderId="8" applyNumberFormat="0" applyProtection="0">
      <alignment horizontal="right" vertical="center"/>
    </xf>
    <xf numFmtId="4" fontId="42" fillId="35" borderId="8" applyNumberFormat="0" applyProtection="0">
      <alignment horizontal="right" vertical="center"/>
    </xf>
    <xf numFmtId="4" fontId="42" fillId="36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4" fontId="40" fillId="39" borderId="35" applyNumberFormat="0" applyProtection="0">
      <alignment horizontal="left" vertical="center" indent="1"/>
    </xf>
    <xf numFmtId="4" fontId="42" fillId="42" borderId="0" applyNumberFormat="0" applyProtection="0">
      <alignment horizontal="left" vertical="center" indent="1"/>
    </xf>
    <xf numFmtId="4" fontId="43" fillId="40" borderId="0" applyNumberFormat="0" applyProtection="0">
      <alignment horizontal="left" vertical="center" indent="1"/>
    </xf>
    <xf numFmtId="4" fontId="42" fillId="41" borderId="8" applyNumberFormat="0" applyProtection="0">
      <alignment horizontal="right" vertical="center"/>
    </xf>
    <xf numFmtId="4" fontId="42" fillId="42" borderId="0" applyNumberFormat="0" applyProtection="0">
      <alignment horizontal="left" vertical="center" indent="1"/>
    </xf>
    <xf numFmtId="4" fontId="42" fillId="41" borderId="0" applyNumberFormat="0" applyProtection="0">
      <alignment horizontal="left" vertical="center" indent="1"/>
    </xf>
    <xf numFmtId="0" fontId="10" fillId="40" borderId="8" applyNumberFormat="0" applyProtection="0">
      <alignment horizontal="left" vertical="center" indent="1"/>
    </xf>
    <xf numFmtId="0" fontId="10" fillId="40" borderId="8" applyNumberFormat="0" applyProtection="0">
      <alignment horizontal="left" vertical="top" indent="1"/>
    </xf>
    <xf numFmtId="0" fontId="10" fillId="41" borderId="8" applyNumberFormat="0" applyProtection="0">
      <alignment horizontal="left" vertical="center" indent="1"/>
    </xf>
    <xf numFmtId="0" fontId="10" fillId="41" borderId="8" applyNumberFormat="0" applyProtection="0">
      <alignment horizontal="left" vertical="top" indent="1"/>
    </xf>
    <xf numFmtId="0" fontId="10" fillId="45" borderId="8" applyNumberFormat="0" applyProtection="0">
      <alignment horizontal="left" vertical="center" indent="1"/>
    </xf>
    <xf numFmtId="0" fontId="10" fillId="45" borderId="8" applyNumberFormat="0" applyProtection="0">
      <alignment horizontal="left" vertical="top" indent="1"/>
    </xf>
    <xf numFmtId="0" fontId="10" fillId="42" borderId="8" applyNumberFormat="0" applyProtection="0">
      <alignment horizontal="left" vertical="center" indent="1"/>
    </xf>
    <xf numFmtId="0" fontId="10" fillId="42" borderId="8" applyNumberFormat="0" applyProtection="0">
      <alignment horizontal="left" vertical="top" indent="1"/>
    </xf>
    <xf numFmtId="0" fontId="10" fillId="46" borderId="12" applyNumberFormat="0">
      <protection locked="0"/>
    </xf>
    <xf numFmtId="4" fontId="42" fillId="47" borderId="8" applyNumberFormat="0" applyProtection="0">
      <alignment vertical="center"/>
    </xf>
    <xf numFmtId="4" fontId="44" fillId="47" borderId="8" applyNumberFormat="0" applyProtection="0">
      <alignment vertical="center"/>
    </xf>
    <xf numFmtId="4" fontId="42" fillId="47" borderId="8" applyNumberFormat="0" applyProtection="0">
      <alignment horizontal="left" vertical="center" indent="1"/>
    </xf>
    <xf numFmtId="0" fontId="42" fillId="47" borderId="8" applyNumberFormat="0" applyProtection="0">
      <alignment horizontal="left" vertical="top" indent="1"/>
    </xf>
    <xf numFmtId="4" fontId="42" fillId="42" borderId="8" applyNumberFormat="0" applyProtection="0">
      <alignment horizontal="right" vertical="center"/>
    </xf>
    <xf numFmtId="4" fontId="44" fillId="42" borderId="8" applyNumberFormat="0" applyProtection="0">
      <alignment horizontal="right" vertical="center"/>
    </xf>
    <xf numFmtId="4" fontId="42" fillId="41" borderId="8" applyNumberFormat="0" applyProtection="0">
      <alignment horizontal="left" vertical="center" indent="1"/>
    </xf>
    <xf numFmtId="0" fontId="42" fillId="41" borderId="8" applyNumberFormat="0" applyProtection="0">
      <alignment horizontal="left" vertical="top" indent="1"/>
    </xf>
    <xf numFmtId="4" fontId="45" fillId="50" borderId="0" applyNumberFormat="0" applyProtection="0">
      <alignment horizontal="left" vertical="center" indent="1"/>
    </xf>
    <xf numFmtId="4" fontId="46" fillId="42" borderId="8" applyNumberFormat="0" applyProtection="0">
      <alignment horizontal="right" vertical="center"/>
    </xf>
    <xf numFmtId="0" fontId="2" fillId="0" borderId="0"/>
    <xf numFmtId="43" fontId="56" fillId="0" borderId="0" applyFont="0" applyFill="0" applyBorder="0" applyAlignment="0" applyProtection="0"/>
    <xf numFmtId="0" fontId="15" fillId="13" borderId="0" applyNumberFormat="0" applyBorder="0" applyAlignment="0" applyProtection="0"/>
    <xf numFmtId="0" fontId="25" fillId="21" borderId="0" applyNumberFormat="0" applyBorder="0" applyAlignment="0" applyProtection="0"/>
    <xf numFmtId="4" fontId="4" fillId="27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4" fontId="4" fillId="29" borderId="1" applyNumberFormat="0" applyProtection="0">
      <alignment horizontal="left" vertical="center" indent="1"/>
    </xf>
    <xf numFmtId="4" fontId="4" fillId="30" borderId="1" applyNumberFormat="0" applyProtection="0">
      <alignment horizontal="right" vertical="center"/>
    </xf>
    <xf numFmtId="4" fontId="4" fillId="31" borderId="1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left" vertical="center" indent="1"/>
    </xf>
    <xf numFmtId="4" fontId="4" fillId="41" borderId="1" applyNumberFormat="0" applyProtection="0">
      <alignment horizontal="right" vertical="center"/>
    </xf>
    <xf numFmtId="4" fontId="4" fillId="42" borderId="9" applyNumberFormat="0" applyProtection="0">
      <alignment horizontal="left" vertical="center" indent="1"/>
    </xf>
    <xf numFmtId="4" fontId="4" fillId="41" borderId="9" applyNumberFormat="0" applyProtection="0">
      <alignment horizontal="left" vertical="center" indent="1"/>
    </xf>
    <xf numFmtId="0" fontId="4" fillId="43" borderId="1" applyNumberFormat="0" applyProtection="0">
      <alignment horizontal="left" vertical="center" indent="1"/>
    </xf>
    <xf numFmtId="0" fontId="4" fillId="44" borderId="1" applyNumberFormat="0" applyProtection="0">
      <alignment horizontal="left" vertical="center" indent="1"/>
    </xf>
    <xf numFmtId="0" fontId="4" fillId="45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0" fontId="4" fillId="51" borderId="12"/>
    <xf numFmtId="0" fontId="1" fillId="0" borderId="0"/>
    <xf numFmtId="0" fontId="1" fillId="0" borderId="0"/>
  </cellStyleXfs>
  <cellXfs count="118">
    <xf numFmtId="0" fontId="0" fillId="2" borderId="0" xfId="0"/>
    <xf numFmtId="0" fontId="4" fillId="2" borderId="0" xfId="0" applyFont="1" applyBorder="1"/>
    <xf numFmtId="0" fontId="0" fillId="2" borderId="0" xfId="0" applyBorder="1"/>
    <xf numFmtId="0" fontId="9" fillId="2" borderId="0" xfId="0" applyFont="1"/>
    <xf numFmtId="0" fontId="7" fillId="52" borderId="14" xfId="70" applyFill="1" applyBorder="1"/>
    <xf numFmtId="0" fontId="7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5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7" fillId="53" borderId="16" xfId="0" applyFont="1" applyFill="1" applyBorder="1" applyAlignment="1">
      <alignment horizontal="right" vertical="center"/>
    </xf>
    <xf numFmtId="0" fontId="5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6" fillId="29" borderId="1" xfId="45" quotePrefix="1" applyNumberFormat="1">
      <alignment horizontal="left" vertical="center" indent="1"/>
    </xf>
    <xf numFmtId="0" fontId="6" fillId="29" borderId="1" xfId="77" quotePrefix="1" applyNumberFormat="1">
      <alignment horizontal="left" vertical="center" indent="1"/>
    </xf>
    <xf numFmtId="3" fontId="6" fillId="0" borderId="1" xfId="75" applyNumberFormat="1">
      <alignment horizontal="right" vertical="center"/>
    </xf>
    <xf numFmtId="164" fontId="6" fillId="0" borderId="1" xfId="75" applyNumberFormat="1">
      <alignment horizontal="right" vertical="center"/>
    </xf>
    <xf numFmtId="165" fontId="6" fillId="0" borderId="1" xfId="75" applyNumberFormat="1">
      <alignment horizontal="right" vertical="center"/>
    </xf>
    <xf numFmtId="166" fontId="6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 applyAlignment="1"/>
    <xf numFmtId="0" fontId="0" fillId="49" borderId="22" xfId="0" quotePrefix="1" applyFill="1" applyBorder="1" applyAlignment="1"/>
    <xf numFmtId="0" fontId="0" fillId="49" borderId="0" xfId="0" applyFill="1" applyBorder="1" applyAlignment="1"/>
    <xf numFmtId="0" fontId="0" fillId="49" borderId="20" xfId="0" quotePrefix="1" applyFill="1" applyBorder="1" applyAlignment="1"/>
    <xf numFmtId="0" fontId="0" fillId="49" borderId="19" xfId="0" applyFill="1" applyBorder="1" applyAlignment="1"/>
    <xf numFmtId="0" fontId="0" fillId="49" borderId="0" xfId="0" quotePrefix="1" applyFill="1" applyBorder="1" applyAlignment="1"/>
    <xf numFmtId="0" fontId="0" fillId="49" borderId="11" xfId="0" applyFill="1" applyBorder="1" applyAlignment="1"/>
    <xf numFmtId="0" fontId="0" fillId="49" borderId="14" xfId="0" quotePrefix="1" applyFill="1" applyBorder="1" applyAlignment="1"/>
    <xf numFmtId="0" fontId="0" fillId="49" borderId="14" xfId="0" applyFill="1" applyBorder="1" applyAlignment="1"/>
    <xf numFmtId="0" fontId="0" fillId="49" borderId="15" xfId="0" quotePrefix="1" applyFill="1" applyBorder="1" applyAlignment="1"/>
    <xf numFmtId="0" fontId="0" fillId="49" borderId="22" xfId="0" applyFill="1" applyBorder="1" applyAlignment="1"/>
    <xf numFmtId="0" fontId="0" fillId="49" borderId="23" xfId="0" quotePrefix="1" applyFill="1" applyBorder="1" applyAlignment="1"/>
    <xf numFmtId="167" fontId="6" fillId="0" borderId="1" xfId="75" applyNumberFormat="1">
      <alignment horizontal="right" vertical="center"/>
    </xf>
    <xf numFmtId="0" fontId="6" fillId="43" borderId="1" xfId="61" quotePrefix="1" applyAlignment="1">
      <alignment horizontal="left" vertical="center" indent="2"/>
    </xf>
    <xf numFmtId="0" fontId="0" fillId="0" borderId="0" xfId="0" applyFill="1"/>
    <xf numFmtId="0" fontId="10" fillId="0" borderId="0" xfId="85"/>
    <xf numFmtId="0" fontId="31" fillId="0" borderId="0" xfId="85" quotePrefix="1" applyNumberFormat="1" applyFont="1" applyAlignment="1"/>
    <xf numFmtId="0" fontId="31" fillId="0" borderId="0" xfId="85" quotePrefix="1" applyFont="1" applyAlignment="1"/>
    <xf numFmtId="4" fontId="31" fillId="0" borderId="0" xfId="85" applyNumberFormat="1" applyFont="1"/>
    <xf numFmtId="0" fontId="31" fillId="0" borderId="0" xfId="85" applyFont="1"/>
    <xf numFmtId="0" fontId="33" fillId="0" borderId="0" xfId="86" applyFont="1" applyFill="1" applyBorder="1" applyAlignment="1">
      <alignment horizontal="justify" vertical="center" wrapText="1"/>
    </xf>
    <xf numFmtId="0" fontId="33" fillId="0" borderId="27" xfId="86" applyFont="1" applyFill="1" applyBorder="1" applyAlignment="1">
      <alignment horizontal="justify" vertical="center" wrapText="1"/>
    </xf>
    <xf numFmtId="0" fontId="32" fillId="0" borderId="29" xfId="86" applyFont="1" applyFill="1" applyBorder="1" applyAlignment="1">
      <alignment horizontal="left" vertical="center" wrapText="1"/>
    </xf>
    <xf numFmtId="0" fontId="32" fillId="0" borderId="30" xfId="86" applyFont="1" applyFill="1" applyBorder="1" applyAlignment="1">
      <alignment horizontal="justify" vertical="center" wrapText="1"/>
    </xf>
    <xf numFmtId="0" fontId="34" fillId="0" borderId="30" xfId="86" applyFont="1" applyFill="1" applyBorder="1" applyAlignment="1">
      <alignment horizontal="justify" vertical="center" wrapText="1"/>
    </xf>
    <xf numFmtId="0" fontId="33" fillId="0" borderId="27" xfId="86" applyFont="1" applyFill="1" applyBorder="1" applyAlignment="1">
      <alignment horizontal="justify" vertical="center"/>
    </xf>
    <xf numFmtId="0" fontId="33" fillId="0" borderId="0" xfId="86" applyFont="1" applyFill="1" applyBorder="1" applyAlignment="1">
      <alignment horizontal="justify" vertical="center"/>
    </xf>
    <xf numFmtId="4" fontId="10" fillId="0" borderId="0" xfId="85" applyNumberFormat="1" applyFont="1" applyFill="1" applyBorder="1"/>
    <xf numFmtId="0" fontId="51" fillId="0" borderId="0" xfId="0" applyFont="1" applyFill="1"/>
    <xf numFmtId="0" fontId="50" fillId="0" borderId="0" xfId="85" quotePrefix="1" applyNumberFormat="1" applyFont="1" applyAlignment="1"/>
    <xf numFmtId="0" fontId="50" fillId="0" borderId="0" xfId="85" quotePrefix="1" applyFont="1" applyAlignment="1"/>
    <xf numFmtId="4" fontId="50" fillId="0" borderId="0" xfId="85" quotePrefix="1" applyNumberFormat="1" applyFont="1" applyAlignment="1"/>
    <xf numFmtId="0" fontId="52" fillId="0" borderId="0" xfId="0" applyFont="1" applyFill="1"/>
    <xf numFmtId="0" fontId="53" fillId="0" borderId="0" xfId="86" applyFont="1" applyFill="1" applyBorder="1" applyAlignment="1">
      <alignment horizontal="justify" vertical="center" wrapText="1"/>
    </xf>
    <xf numFmtId="0" fontId="53" fillId="0" borderId="27" xfId="86" applyFont="1" applyFill="1" applyBorder="1" applyAlignment="1">
      <alignment horizontal="justify" vertical="center" wrapText="1"/>
    </xf>
    <xf numFmtId="0" fontId="53" fillId="0" borderId="0" xfId="86" applyFont="1" applyFill="1" applyBorder="1" applyAlignment="1">
      <alignment horizontal="justify" vertical="top" wrapText="1"/>
    </xf>
    <xf numFmtId="0" fontId="53" fillId="0" borderId="27" xfId="86" applyFont="1" applyFill="1" applyBorder="1" applyAlignment="1">
      <alignment horizontal="left" vertical="center" wrapText="1"/>
    </xf>
    <xf numFmtId="4" fontId="5" fillId="0" borderId="0" xfId="85" applyNumberFormat="1" applyFont="1" applyFill="1" applyBorder="1"/>
    <xf numFmtId="14" fontId="31" fillId="0" borderId="0" xfId="85" applyNumberFormat="1" applyFont="1"/>
    <xf numFmtId="1" fontId="31" fillId="0" borderId="0" xfId="85" applyNumberFormat="1" applyFont="1"/>
    <xf numFmtId="2" fontId="31" fillId="0" borderId="0" xfId="85" applyNumberFormat="1" applyFont="1"/>
    <xf numFmtId="14" fontId="52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10" fillId="0" borderId="0" xfId="85" applyFill="1"/>
    <xf numFmtId="0" fontId="31" fillId="0" borderId="0" xfId="85" applyFont="1" applyFill="1"/>
    <xf numFmtId="0" fontId="53" fillId="0" borderId="12" xfId="86" applyFont="1" applyFill="1" applyBorder="1" applyAlignment="1">
      <alignment horizontal="center" vertical="center" wrapText="1"/>
    </xf>
    <xf numFmtId="0" fontId="53" fillId="0" borderId="38" xfId="86" applyFont="1" applyFill="1" applyBorder="1" applyAlignment="1">
      <alignment horizontal="center" vertical="center" wrapText="1"/>
    </xf>
    <xf numFmtId="0" fontId="53" fillId="0" borderId="39" xfId="86" applyFont="1" applyFill="1" applyBorder="1" applyAlignment="1">
      <alignment horizontal="left" vertical="center" wrapText="1"/>
    </xf>
    <xf numFmtId="0" fontId="10" fillId="0" borderId="41" xfId="85" applyFont="1" applyFill="1" applyBorder="1"/>
    <xf numFmtId="0" fontId="53" fillId="0" borderId="41" xfId="86" applyFont="1" applyFill="1" applyBorder="1" applyAlignment="1">
      <alignment horizontal="justify" vertical="center" wrapText="1"/>
    </xf>
    <xf numFmtId="4" fontId="5" fillId="0" borderId="41" xfId="85" applyNumberFormat="1" applyFont="1" applyFill="1" applyBorder="1"/>
    <xf numFmtId="4" fontId="10" fillId="0" borderId="41" xfId="85" applyNumberFormat="1" applyFont="1" applyFill="1" applyBorder="1"/>
    <xf numFmtId="0" fontId="10" fillId="0" borderId="41" xfId="0" applyFont="1" applyFill="1" applyBorder="1"/>
    <xf numFmtId="0" fontId="33" fillId="0" borderId="41" xfId="86" applyFont="1" applyFill="1" applyBorder="1" applyAlignment="1">
      <alignment horizontal="justify" vertical="center" wrapText="1"/>
    </xf>
    <xf numFmtId="0" fontId="10" fillId="0" borderId="40" xfId="85" applyFont="1" applyFill="1" applyBorder="1"/>
    <xf numFmtId="4" fontId="5" fillId="0" borderId="41" xfId="85" applyNumberFormat="1" applyFont="1" applyBorder="1"/>
    <xf numFmtId="0" fontId="53" fillId="0" borderId="47" xfId="86" applyFont="1" applyBorder="1" applyAlignment="1">
      <alignment horizontal="left" vertical="center" wrapText="1"/>
    </xf>
    <xf numFmtId="0" fontId="32" fillId="0" borderId="48" xfId="86" applyFont="1" applyFill="1" applyBorder="1" applyAlignment="1">
      <alignment horizontal="justify" vertical="center" wrapText="1"/>
    </xf>
    <xf numFmtId="0" fontId="34" fillId="0" borderId="48" xfId="86" applyFont="1" applyFill="1" applyBorder="1" applyAlignment="1">
      <alignment horizontal="justify" vertical="center" wrapText="1"/>
    </xf>
    <xf numFmtId="0" fontId="55" fillId="59" borderId="42" xfId="85" applyFont="1" applyFill="1" applyBorder="1" applyAlignment="1">
      <alignment horizontal="center"/>
    </xf>
    <xf numFmtId="0" fontId="10" fillId="59" borderId="43" xfId="85" applyFont="1" applyFill="1" applyBorder="1" applyAlignment="1">
      <alignment horizontal="center"/>
    </xf>
    <xf numFmtId="0" fontId="10" fillId="59" borderId="44" xfId="85" applyFont="1" applyFill="1" applyBorder="1" applyAlignment="1">
      <alignment horizontal="center"/>
    </xf>
    <xf numFmtId="0" fontId="54" fillId="59" borderId="45" xfId="85" applyFont="1" applyFill="1" applyBorder="1" applyAlignment="1">
      <alignment horizontal="center"/>
    </xf>
    <xf numFmtId="0" fontId="54" fillId="59" borderId="12" xfId="85" applyFont="1" applyFill="1" applyBorder="1" applyAlignment="1">
      <alignment horizontal="center"/>
    </xf>
    <xf numFmtId="0" fontId="54" fillId="59" borderId="46" xfId="85" applyFont="1" applyFill="1" applyBorder="1" applyAlignment="1">
      <alignment horizontal="center"/>
    </xf>
    <xf numFmtId="0" fontId="53" fillId="59" borderId="45" xfId="85" applyFont="1" applyFill="1" applyBorder="1" applyAlignment="1">
      <alignment horizontal="center"/>
    </xf>
    <xf numFmtId="0" fontId="53" fillId="59" borderId="12" xfId="85" applyFont="1" applyFill="1" applyBorder="1" applyAlignment="1">
      <alignment horizontal="center"/>
    </xf>
    <xf numFmtId="0" fontId="53" fillId="59" borderId="46" xfId="85" applyFont="1" applyFill="1" applyBorder="1" applyAlignment="1">
      <alignment horizontal="center"/>
    </xf>
    <xf numFmtId="0" fontId="35" fillId="59" borderId="45" xfId="86" applyFont="1" applyFill="1" applyBorder="1" applyAlignment="1">
      <alignment horizontal="center" vertical="center" wrapText="1"/>
    </xf>
    <xf numFmtId="0" fontId="35" fillId="59" borderId="12" xfId="86" applyFont="1" applyFill="1" applyBorder="1" applyAlignment="1">
      <alignment horizontal="center" vertical="center" wrapText="1"/>
    </xf>
    <xf numFmtId="0" fontId="35" fillId="59" borderId="40" xfId="86" applyFont="1" applyFill="1" applyBorder="1" applyAlignment="1">
      <alignment horizontal="center" vertical="center" wrapText="1"/>
    </xf>
    <xf numFmtId="0" fontId="35" fillId="59" borderId="46" xfId="86" applyFont="1" applyFill="1" applyBorder="1" applyAlignment="1">
      <alignment horizontal="center" vertical="center" wrapText="1"/>
    </xf>
    <xf numFmtId="3" fontId="32" fillId="0" borderId="48" xfId="86" applyNumberFormat="1" applyFont="1" applyFill="1" applyBorder="1" applyAlignment="1">
      <alignment horizontal="justify" vertical="center" wrapText="1"/>
    </xf>
    <xf numFmtId="3" fontId="53" fillId="0" borderId="49" xfId="168" applyNumberFormat="1" applyFont="1" applyFill="1" applyBorder="1" applyAlignment="1">
      <alignment horizontal="center" vertical="center" wrapText="1"/>
    </xf>
    <xf numFmtId="3" fontId="34" fillId="0" borderId="31" xfId="86" applyNumberFormat="1" applyFont="1" applyFill="1" applyBorder="1" applyAlignment="1">
      <alignment horizontal="justify" vertical="center" wrapText="1"/>
    </xf>
    <xf numFmtId="3" fontId="33" fillId="0" borderId="28" xfId="86" applyNumberFormat="1" applyFont="1" applyFill="1" applyBorder="1" applyAlignment="1">
      <alignment horizontal="justify" vertical="center" wrapText="1"/>
    </xf>
    <xf numFmtId="3" fontId="50" fillId="55" borderId="0" xfId="85" applyNumberFormat="1" applyFont="1" applyFill="1"/>
    <xf numFmtId="3" fontId="5" fillId="0" borderId="28" xfId="85" applyNumberFormat="1" applyFont="1" applyFill="1" applyBorder="1"/>
    <xf numFmtId="3" fontId="10" fillId="0" borderId="40" xfId="85" applyNumberFormat="1" applyFont="1" applyFill="1" applyBorder="1"/>
    <xf numFmtId="3" fontId="5" fillId="0" borderId="41" xfId="85" applyNumberFormat="1" applyFont="1" applyBorder="1"/>
    <xf numFmtId="3" fontId="5" fillId="0" borderId="41" xfId="85" applyNumberFormat="1" applyFont="1" applyFill="1" applyBorder="1"/>
    <xf numFmtId="3" fontId="31" fillId="55" borderId="0" xfId="85" applyNumberFormat="1" applyFont="1" applyFill="1"/>
    <xf numFmtId="3" fontId="33" fillId="0" borderId="41" xfId="86" applyNumberFormat="1" applyFont="1" applyFill="1" applyBorder="1" applyAlignment="1">
      <alignment horizontal="justify" vertical="center" wrapText="1"/>
    </xf>
    <xf numFmtId="3" fontId="50" fillId="0" borderId="0" xfId="85" quotePrefix="1" applyNumberFormat="1" applyFont="1" applyAlignment="1"/>
    <xf numFmtId="3" fontId="53" fillId="0" borderId="50" xfId="168" applyNumberFormat="1" applyFont="1" applyFill="1" applyBorder="1" applyAlignment="1">
      <alignment horizontal="center" vertical="center" wrapText="1"/>
    </xf>
    <xf numFmtId="3" fontId="10" fillId="0" borderId="41" xfId="85" applyNumberFormat="1" applyFont="1" applyFill="1" applyBorder="1"/>
    <xf numFmtId="3" fontId="31" fillId="0" borderId="0" xfId="85" quotePrefix="1" applyNumberFormat="1" applyFont="1" applyAlignment="1"/>
    <xf numFmtId="3" fontId="0" fillId="0" borderId="0" xfId="0" applyNumberFormat="1" applyFill="1"/>
    <xf numFmtId="3" fontId="10" fillId="0" borderId="28" xfId="85" applyNumberFormat="1" applyFont="1" applyFill="1" applyBorder="1"/>
  </cellXfs>
  <cellStyles count="169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ormal" xfId="0" builtinId="0"/>
    <cellStyle name="Normal 2" xfId="86" xr:uid="{00000000-0005-0000-0000-000030000000}"/>
    <cellStyle name="Normal 2 2" xfId="140" xr:uid="{00000000-0005-0000-0000-000031000000}"/>
    <cellStyle name="Normal 2 2 2" xfId="168" xr:uid="{0670BC5F-D46A-4855-A639-455BCE328649}"/>
    <cellStyle name="Normal 2 3" xfId="167" xr:uid="{884CD421-5904-4F60-84E4-8D04FCCC305C}"/>
    <cellStyle name="Normal 3" xfId="85" xr:uid="{00000000-0005-0000-0000-000032000000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28</v>
      </c>
      <c r="L2" s="17" t="s">
        <v>264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34" t="s">
        <v>9</v>
      </c>
      <c r="H6" s="35" t="s">
        <v>10</v>
      </c>
      <c r="I6" s="12"/>
      <c r="J6" s="36" t="s">
        <v>18</v>
      </c>
      <c r="K6" s="37" t="s">
        <v>270</v>
      </c>
    </row>
    <row r="7" spans="1:19" hidden="1" x14ac:dyDescent="0.2">
      <c r="C7" s="2"/>
      <c r="D7" s="2"/>
      <c r="E7" s="1"/>
      <c r="F7" s="1"/>
      <c r="G7" s="32" t="s">
        <v>15</v>
      </c>
      <c r="H7" s="33" t="s">
        <v>267</v>
      </c>
      <c r="I7" s="13"/>
      <c r="J7" s="30" t="s">
        <v>11</v>
      </c>
      <c r="K7" s="31" t="s">
        <v>266</v>
      </c>
    </row>
    <row r="8" spans="1:19" hidden="1" x14ac:dyDescent="0.2">
      <c r="C8" s="2"/>
      <c r="D8" s="2"/>
      <c r="E8" s="1"/>
      <c r="F8" s="1"/>
      <c r="G8" s="32" t="s">
        <v>8</v>
      </c>
      <c r="H8" s="33" t="s">
        <v>260</v>
      </c>
      <c r="I8" s="13"/>
      <c r="J8" s="30" t="s">
        <v>29</v>
      </c>
      <c r="K8" s="31" t="s">
        <v>269</v>
      </c>
    </row>
    <row r="9" spans="1:19" hidden="1" x14ac:dyDescent="0.2">
      <c r="C9" s="2"/>
      <c r="D9" s="2"/>
      <c r="E9" s="1"/>
      <c r="F9" s="1"/>
      <c r="G9" s="32" t="s">
        <v>16</v>
      </c>
      <c r="H9" s="33" t="s">
        <v>17</v>
      </c>
      <c r="I9" s="13"/>
      <c r="J9" s="30" t="s">
        <v>28</v>
      </c>
      <c r="K9" s="31" t="s">
        <v>264</v>
      </c>
    </row>
    <row r="10" spans="1:19" hidden="1" x14ac:dyDescent="0.2">
      <c r="C10" s="2"/>
      <c r="E10" s="1"/>
      <c r="F10" s="1"/>
      <c r="G10" s="32" t="s">
        <v>13</v>
      </c>
      <c r="H10" s="33" t="s">
        <v>14</v>
      </c>
      <c r="I10" s="13"/>
      <c r="J10" s="30" t="s">
        <v>7</v>
      </c>
      <c r="K10" s="31" t="s">
        <v>271</v>
      </c>
    </row>
    <row r="11" spans="1:19" hidden="1" x14ac:dyDescent="0.2">
      <c r="D11" s="2"/>
      <c r="E11" s="1"/>
      <c r="F11" s="1"/>
      <c r="G11" s="28" t="s">
        <v>5</v>
      </c>
      <c r="H11" s="29" t="s">
        <v>6</v>
      </c>
      <c r="I11" s="14"/>
      <c r="J11" s="38" t="s">
        <v>7</v>
      </c>
      <c r="K11" s="39" t="s">
        <v>268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</row>
    <row r="15" spans="1:19" x14ac:dyDescent="0.2">
      <c r="C15" s="25" t="s">
        <v>19</v>
      </c>
      <c r="D15" s="25" t="s">
        <v>20</v>
      </c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1:19" x14ac:dyDescent="0.2">
      <c r="C16" s="26" t="s">
        <v>21</v>
      </c>
      <c r="D16" s="26" t="s">
        <v>20</v>
      </c>
      <c r="G16" s="20" t="s">
        <v>35</v>
      </c>
      <c r="H16" s="22">
        <v>0</v>
      </c>
      <c r="I16" s="22">
        <v>0</v>
      </c>
      <c r="J16" s="23">
        <v>0</v>
      </c>
      <c r="K16" s="23">
        <v>0</v>
      </c>
      <c r="L16" s="23">
        <v>0</v>
      </c>
    </row>
    <row r="17" spans="3:12" x14ac:dyDescent="0.2">
      <c r="C17" s="26" t="s">
        <v>22</v>
      </c>
      <c r="D17" s="26" t="s">
        <v>20</v>
      </c>
      <c r="G17" s="20" t="s">
        <v>36</v>
      </c>
      <c r="H17" s="22">
        <v>0</v>
      </c>
      <c r="I17" s="22">
        <v>0</v>
      </c>
      <c r="J17" s="23">
        <v>0</v>
      </c>
      <c r="K17" s="23">
        <v>0</v>
      </c>
      <c r="L17" s="23">
        <v>0</v>
      </c>
    </row>
    <row r="18" spans="3:12" x14ac:dyDescent="0.2">
      <c r="C18" s="26" t="s">
        <v>263</v>
      </c>
      <c r="D18" s="26" t="s">
        <v>20</v>
      </c>
      <c r="G18" s="20" t="s">
        <v>37</v>
      </c>
      <c r="H18" s="22">
        <v>0</v>
      </c>
      <c r="I18" s="22">
        <v>0</v>
      </c>
      <c r="J18" s="24">
        <v>3534513636.7399998</v>
      </c>
      <c r="K18" s="24">
        <v>2227797176.3099999</v>
      </c>
      <c r="L18" s="24">
        <v>2238135201.4499998</v>
      </c>
    </row>
    <row r="19" spans="3:12" x14ac:dyDescent="0.2">
      <c r="C19" s="26" t="s">
        <v>23</v>
      </c>
      <c r="D19" s="26" t="s">
        <v>20</v>
      </c>
      <c r="G19" s="20" t="s">
        <v>38</v>
      </c>
      <c r="H19" s="22">
        <v>0</v>
      </c>
      <c r="I19" s="22">
        <v>0</v>
      </c>
      <c r="J19" s="24">
        <v>-1227558161.2</v>
      </c>
      <c r="K19" s="24">
        <v>315570440.27999997</v>
      </c>
      <c r="L19" s="24">
        <v>-1075933950.8399999</v>
      </c>
    </row>
    <row r="20" spans="3:12" x14ac:dyDescent="0.2">
      <c r="C20" s="26" t="s">
        <v>24</v>
      </c>
      <c r="D20" s="26" t="s">
        <v>20</v>
      </c>
      <c r="G20" s="20" t="s">
        <v>39</v>
      </c>
      <c r="H20" s="22">
        <v>0</v>
      </c>
      <c r="I20" s="22">
        <v>0</v>
      </c>
      <c r="J20" s="24">
        <v>3284982244.9699998</v>
      </c>
      <c r="K20" s="24">
        <v>1075201313.4100001</v>
      </c>
      <c r="L20" s="24">
        <v>2381746098.02</v>
      </c>
    </row>
    <row r="21" spans="3:12" x14ac:dyDescent="0.2">
      <c r="C21" s="26" t="s">
        <v>25</v>
      </c>
      <c r="D21" s="26" t="s">
        <v>20</v>
      </c>
      <c r="G21" s="20" t="s">
        <v>40</v>
      </c>
      <c r="H21" s="22">
        <v>0</v>
      </c>
      <c r="I21" s="22">
        <v>0</v>
      </c>
      <c r="J21" s="21"/>
      <c r="K21" s="21"/>
      <c r="L21" s="21"/>
    </row>
    <row r="22" spans="3:12" x14ac:dyDescent="0.2">
      <c r="C22" s="26" t="s">
        <v>16</v>
      </c>
      <c r="D22" s="26" t="s">
        <v>20</v>
      </c>
      <c r="G22" s="20" t="s">
        <v>41</v>
      </c>
      <c r="H22" s="22">
        <v>0</v>
      </c>
      <c r="I22" s="22">
        <v>0</v>
      </c>
      <c r="J22" s="24">
        <v>624249102.75</v>
      </c>
      <c r="K22" s="24">
        <v>424249102.75</v>
      </c>
      <c r="L22" s="24">
        <v>624249102.75</v>
      </c>
    </row>
    <row r="23" spans="3:12" x14ac:dyDescent="0.2">
      <c r="C23" s="26" t="s">
        <v>26</v>
      </c>
      <c r="D23" s="26" t="s">
        <v>20</v>
      </c>
      <c r="G23" s="20" t="s">
        <v>42</v>
      </c>
      <c r="H23" s="22">
        <v>0</v>
      </c>
      <c r="I23" s="22">
        <v>0</v>
      </c>
      <c r="J23" s="24">
        <v>852811444.22000003</v>
      </c>
      <c r="K23" s="24">
        <v>412747313.87</v>
      </c>
      <c r="L23" s="24">
        <v>308044945.51999998</v>
      </c>
    </row>
    <row r="24" spans="3:12" x14ac:dyDescent="0.2">
      <c r="C24" s="27" t="s">
        <v>27</v>
      </c>
      <c r="D24" s="27" t="s">
        <v>20</v>
      </c>
      <c r="G24" s="20" t="s">
        <v>43</v>
      </c>
      <c r="H24" s="22">
        <v>0</v>
      </c>
      <c r="I24" s="22">
        <v>0</v>
      </c>
      <c r="J24" s="21"/>
      <c r="K24" s="21"/>
      <c r="L24" s="21"/>
    </row>
    <row r="25" spans="3:12" x14ac:dyDescent="0.2">
      <c r="G25" s="20" t="s">
        <v>44</v>
      </c>
      <c r="H25" s="22">
        <v>0</v>
      </c>
      <c r="I25" s="22">
        <v>0</v>
      </c>
      <c r="J25" s="24">
        <v>29006</v>
      </c>
      <c r="K25" s="24">
        <v>29006</v>
      </c>
      <c r="L25" s="24">
        <v>29006</v>
      </c>
    </row>
    <row r="26" spans="3:12" x14ac:dyDescent="0.2">
      <c r="G26" s="20" t="s">
        <v>45</v>
      </c>
      <c r="H26" s="22">
        <v>0</v>
      </c>
      <c r="I26" s="22">
        <v>0</v>
      </c>
      <c r="J26" s="24">
        <v>1033161019.29</v>
      </c>
      <c r="K26" s="24">
        <v>1450496828.01</v>
      </c>
      <c r="L26" s="24">
        <v>1112415143.05</v>
      </c>
    </row>
    <row r="27" spans="3:12" x14ac:dyDescent="0.2">
      <c r="G27" s="20" t="s">
        <v>46</v>
      </c>
      <c r="H27" s="22">
        <v>0</v>
      </c>
      <c r="I27" s="22">
        <v>0</v>
      </c>
      <c r="J27" s="24">
        <v>-0.05</v>
      </c>
      <c r="K27" s="24">
        <v>-0.05</v>
      </c>
      <c r="L27" s="24">
        <v>-0.05</v>
      </c>
    </row>
    <row r="28" spans="3:12" x14ac:dyDescent="0.2">
      <c r="G28" s="20" t="s">
        <v>47</v>
      </c>
      <c r="H28" s="22">
        <v>0</v>
      </c>
      <c r="I28" s="22">
        <v>0</v>
      </c>
      <c r="J28" s="24">
        <v>779707622.24000001</v>
      </c>
      <c r="K28" s="24">
        <v>39490.47</v>
      </c>
      <c r="L28" s="24">
        <v>779707622.24000001</v>
      </c>
    </row>
    <row r="29" spans="3:12" x14ac:dyDescent="0.2">
      <c r="G29" s="20" t="s">
        <v>48</v>
      </c>
      <c r="H29" s="22">
        <v>0</v>
      </c>
      <c r="I29" s="22">
        <v>0</v>
      </c>
      <c r="J29" s="24">
        <v>-637730736.21000004</v>
      </c>
      <c r="K29" s="24">
        <v>682112288</v>
      </c>
      <c r="L29" s="24">
        <v>-550389718.52999997</v>
      </c>
    </row>
    <row r="30" spans="3:12" x14ac:dyDescent="0.2">
      <c r="G30" s="20" t="s">
        <v>49</v>
      </c>
      <c r="H30" s="22">
        <v>0</v>
      </c>
      <c r="I30" s="22">
        <v>0</v>
      </c>
      <c r="J30" s="24">
        <v>-60138.52</v>
      </c>
      <c r="K30" s="24">
        <v>35016.93</v>
      </c>
      <c r="L30" s="24">
        <v>-57894.52</v>
      </c>
    </row>
    <row r="31" spans="3:12" x14ac:dyDescent="0.2">
      <c r="G31" s="20" t="s">
        <v>50</v>
      </c>
      <c r="H31" s="22">
        <v>0</v>
      </c>
      <c r="I31" s="22">
        <v>0</v>
      </c>
      <c r="J31" s="24">
        <v>44639169.369999997</v>
      </c>
      <c r="K31" s="24">
        <v>38201343.57</v>
      </c>
      <c r="L31" s="24">
        <v>43737270.450000003</v>
      </c>
    </row>
    <row r="32" spans="3:12" x14ac:dyDescent="0.2">
      <c r="G32" s="20" t="s">
        <v>51</v>
      </c>
      <c r="H32" s="22">
        <v>0</v>
      </c>
      <c r="I32" s="22">
        <v>0</v>
      </c>
      <c r="J32" s="24">
        <v>47996401.299999997</v>
      </c>
      <c r="K32" s="24">
        <v>47996401.299999997</v>
      </c>
      <c r="L32" s="24">
        <v>47996401.299999997</v>
      </c>
    </row>
    <row r="33" spans="7:12" x14ac:dyDescent="0.2">
      <c r="G33" s="20" t="s">
        <v>52</v>
      </c>
      <c r="H33" s="22">
        <v>0</v>
      </c>
      <c r="I33" s="22">
        <v>0</v>
      </c>
      <c r="J33" s="24">
        <v>798608701.15999997</v>
      </c>
      <c r="K33" s="24">
        <v>682112287.78999996</v>
      </c>
      <c r="L33" s="24">
        <v>791421462.15999997</v>
      </c>
    </row>
    <row r="34" spans="7:12" x14ac:dyDescent="0.2">
      <c r="G34" s="20" t="s">
        <v>53</v>
      </c>
      <c r="H34" s="22">
        <v>0</v>
      </c>
      <c r="I34" s="22">
        <v>0</v>
      </c>
      <c r="J34" s="24">
        <v>297502576.70999998</v>
      </c>
      <c r="K34" s="24">
        <v>318860347.33999997</v>
      </c>
      <c r="L34" s="24">
        <v>259576671.83000001</v>
      </c>
    </row>
    <row r="35" spans="7:12" x14ac:dyDescent="0.2">
      <c r="G35" s="20" t="s">
        <v>54</v>
      </c>
      <c r="H35" s="22">
        <v>0</v>
      </c>
      <c r="I35" s="22">
        <v>0</v>
      </c>
      <c r="J35" s="21"/>
      <c r="K35" s="21"/>
      <c r="L35" s="21"/>
    </row>
    <row r="36" spans="7:12" x14ac:dyDescent="0.2">
      <c r="G36" s="20" t="s">
        <v>55</v>
      </c>
      <c r="H36" s="22">
        <v>0</v>
      </c>
      <c r="I36" s="22">
        <v>0</v>
      </c>
      <c r="J36" s="21"/>
      <c r="K36" s="21"/>
      <c r="L36" s="21"/>
    </row>
    <row r="37" spans="7:12" x14ac:dyDescent="0.2">
      <c r="G37" s="20" t="s">
        <v>56</v>
      </c>
      <c r="H37" s="22">
        <v>0</v>
      </c>
      <c r="I37" s="22">
        <v>0</v>
      </c>
      <c r="J37" s="21"/>
      <c r="K37" s="21"/>
      <c r="L37" s="21"/>
    </row>
    <row r="38" spans="7:12" x14ac:dyDescent="0.2">
      <c r="G38" s="20" t="s">
        <v>57</v>
      </c>
      <c r="H38" s="22">
        <v>0</v>
      </c>
      <c r="I38" s="22">
        <v>0</v>
      </c>
      <c r="J38" s="24">
        <v>297502576.70999998</v>
      </c>
      <c r="K38" s="24">
        <v>318860347.33999997</v>
      </c>
      <c r="L38" s="24">
        <v>259576671.83000001</v>
      </c>
    </row>
    <row r="39" spans="7:12" x14ac:dyDescent="0.2">
      <c r="G39" s="20" t="s">
        <v>58</v>
      </c>
      <c r="H39" s="22">
        <v>0</v>
      </c>
      <c r="I39" s="22">
        <v>0</v>
      </c>
      <c r="J39" s="21"/>
      <c r="K39" s="21"/>
      <c r="L39" s="21"/>
    </row>
    <row r="40" spans="7:12" x14ac:dyDescent="0.2">
      <c r="G40" s="20" t="s">
        <v>59</v>
      </c>
      <c r="H40" s="22">
        <v>0</v>
      </c>
      <c r="I40" s="22">
        <v>0</v>
      </c>
      <c r="J40" s="21"/>
      <c r="K40" s="21"/>
      <c r="L40" s="21"/>
    </row>
    <row r="41" spans="7:12" x14ac:dyDescent="0.2">
      <c r="G41" s="20" t="s">
        <v>60</v>
      </c>
      <c r="H41" s="22">
        <v>0</v>
      </c>
      <c r="I41" s="22">
        <v>0</v>
      </c>
      <c r="J41" s="21"/>
      <c r="K41" s="21"/>
      <c r="L41" s="21"/>
    </row>
    <row r="42" spans="7:12" x14ac:dyDescent="0.2">
      <c r="G42" s="20" t="s">
        <v>61</v>
      </c>
      <c r="H42" s="22">
        <v>0</v>
      </c>
      <c r="I42" s="22">
        <v>0</v>
      </c>
      <c r="J42" s="21"/>
      <c r="K42" s="21"/>
      <c r="L42" s="21"/>
    </row>
    <row r="43" spans="7:12" x14ac:dyDescent="0.2">
      <c r="G43" s="20" t="s">
        <v>62</v>
      </c>
      <c r="H43" s="22">
        <v>0</v>
      </c>
      <c r="I43" s="22">
        <v>0</v>
      </c>
      <c r="J43" s="21"/>
      <c r="K43" s="21"/>
      <c r="L43" s="21"/>
    </row>
    <row r="44" spans="7:12" x14ac:dyDescent="0.2">
      <c r="G44" s="20" t="s">
        <v>63</v>
      </c>
      <c r="H44" s="22">
        <v>0</v>
      </c>
      <c r="I44" s="22">
        <v>0</v>
      </c>
      <c r="J44" s="21"/>
      <c r="K44" s="21"/>
      <c r="L44" s="21"/>
    </row>
    <row r="45" spans="7:12" x14ac:dyDescent="0.2">
      <c r="G45" s="20" t="s">
        <v>64</v>
      </c>
      <c r="H45" s="22">
        <v>0</v>
      </c>
      <c r="I45" s="22">
        <v>0</v>
      </c>
      <c r="J45" s="21"/>
      <c r="K45" s="21"/>
      <c r="L45" s="21"/>
    </row>
    <row r="46" spans="7:12" x14ac:dyDescent="0.2">
      <c r="G46" s="20" t="s">
        <v>65</v>
      </c>
      <c r="H46" s="22">
        <v>0</v>
      </c>
      <c r="I46" s="22">
        <v>0</v>
      </c>
      <c r="J46" s="24">
        <v>578456.49</v>
      </c>
      <c r="K46" s="24">
        <v>582533.62</v>
      </c>
      <c r="L46" s="24">
        <v>578456.49</v>
      </c>
    </row>
    <row r="47" spans="7:12" x14ac:dyDescent="0.2">
      <c r="G47" s="20" t="s">
        <v>66</v>
      </c>
      <c r="H47" s="22">
        <v>0</v>
      </c>
      <c r="I47" s="22">
        <v>0</v>
      </c>
      <c r="J47" s="21"/>
      <c r="K47" s="21"/>
      <c r="L47" s="21"/>
    </row>
    <row r="48" spans="7:12" x14ac:dyDescent="0.2">
      <c r="G48" s="20" t="s">
        <v>67</v>
      </c>
      <c r="H48" s="22">
        <v>0</v>
      </c>
      <c r="I48" s="22">
        <v>0</v>
      </c>
      <c r="J48" s="21"/>
      <c r="K48" s="21"/>
      <c r="L48" s="21"/>
    </row>
    <row r="49" spans="7:12" x14ac:dyDescent="0.2">
      <c r="G49" s="20" t="s">
        <v>68</v>
      </c>
      <c r="H49" s="22">
        <v>0</v>
      </c>
      <c r="I49" s="22">
        <v>0</v>
      </c>
      <c r="J49" s="21"/>
      <c r="K49" s="21"/>
      <c r="L49" s="21"/>
    </row>
    <row r="50" spans="7:12" x14ac:dyDescent="0.2">
      <c r="G50" s="20" t="s">
        <v>69</v>
      </c>
      <c r="H50" s="22">
        <v>0</v>
      </c>
      <c r="I50" s="22">
        <v>0</v>
      </c>
      <c r="J50" s="23">
        <v>0</v>
      </c>
      <c r="K50" s="23">
        <v>0</v>
      </c>
      <c r="L50" s="23">
        <v>0</v>
      </c>
    </row>
    <row r="51" spans="7:12" x14ac:dyDescent="0.2">
      <c r="G51" s="20" t="s">
        <v>70</v>
      </c>
      <c r="H51" s="22">
        <v>0</v>
      </c>
      <c r="I51" s="22">
        <v>0</v>
      </c>
      <c r="J51" s="23">
        <v>0</v>
      </c>
      <c r="K51" s="23">
        <v>0</v>
      </c>
      <c r="L51" s="23">
        <v>0</v>
      </c>
    </row>
    <row r="52" spans="7:12" x14ac:dyDescent="0.2">
      <c r="G52" s="20" t="s">
        <v>71</v>
      </c>
      <c r="H52" s="22">
        <v>0</v>
      </c>
      <c r="I52" s="22">
        <v>0</v>
      </c>
      <c r="J52" s="21"/>
      <c r="K52" s="21"/>
      <c r="L52" s="21"/>
    </row>
    <row r="53" spans="7:12" x14ac:dyDescent="0.2">
      <c r="G53" s="20" t="s">
        <v>72</v>
      </c>
      <c r="H53" s="22">
        <v>0</v>
      </c>
      <c r="I53" s="22">
        <v>0</v>
      </c>
      <c r="J53" s="21"/>
      <c r="K53" s="21"/>
      <c r="L53" s="21"/>
    </row>
    <row r="54" spans="7:12" x14ac:dyDescent="0.2">
      <c r="G54" s="20" t="s">
        <v>73</v>
      </c>
      <c r="H54" s="22">
        <v>0</v>
      </c>
      <c r="I54" s="22">
        <v>0</v>
      </c>
      <c r="J54" s="21"/>
      <c r="K54" s="21"/>
      <c r="L54" s="21"/>
    </row>
    <row r="55" spans="7:12" x14ac:dyDescent="0.2">
      <c r="G55" s="20" t="s">
        <v>74</v>
      </c>
      <c r="H55" s="22">
        <v>0</v>
      </c>
      <c r="I55" s="22">
        <v>0</v>
      </c>
      <c r="J55" s="24">
        <v>4865755689.2299995</v>
      </c>
      <c r="K55" s="24">
        <v>3997736885.2800002</v>
      </c>
      <c r="L55" s="24">
        <v>3610705472.8200002</v>
      </c>
    </row>
    <row r="56" spans="7:12" x14ac:dyDescent="0.2">
      <c r="G56" s="20" t="s">
        <v>75</v>
      </c>
      <c r="H56" s="22">
        <v>0</v>
      </c>
      <c r="I56" s="22">
        <v>0</v>
      </c>
      <c r="J56" s="23">
        <v>0</v>
      </c>
      <c r="K56" s="23">
        <v>0</v>
      </c>
      <c r="L56" s="23">
        <v>0</v>
      </c>
    </row>
    <row r="57" spans="7:12" x14ac:dyDescent="0.2">
      <c r="G57" s="20" t="s">
        <v>76</v>
      </c>
      <c r="H57" s="22">
        <v>0</v>
      </c>
      <c r="I57" s="22">
        <v>0</v>
      </c>
      <c r="J57" s="24">
        <v>24788060832.040001</v>
      </c>
      <c r="K57" s="24">
        <v>24674913677.700001</v>
      </c>
      <c r="L57" s="24">
        <v>24760370502.709999</v>
      </c>
    </row>
    <row r="58" spans="7:12" x14ac:dyDescent="0.2">
      <c r="G58" s="20" t="s">
        <v>77</v>
      </c>
      <c r="H58" s="22">
        <v>0</v>
      </c>
      <c r="I58" s="22">
        <v>0</v>
      </c>
      <c r="J58" s="24">
        <v>180010314.5</v>
      </c>
      <c r="K58" s="24">
        <v>180010314.5</v>
      </c>
      <c r="L58" s="24">
        <v>180010314.5</v>
      </c>
    </row>
    <row r="59" spans="7:12" x14ac:dyDescent="0.2">
      <c r="G59" s="20" t="s">
        <v>78</v>
      </c>
      <c r="H59" s="22">
        <v>0</v>
      </c>
      <c r="I59" s="22">
        <v>0</v>
      </c>
      <c r="J59" s="24">
        <v>18790779606.889999</v>
      </c>
      <c r="K59" s="24">
        <v>18750221859.080002</v>
      </c>
      <c r="L59" s="24">
        <v>18932133212.709999</v>
      </c>
    </row>
    <row r="60" spans="7:12" x14ac:dyDescent="0.2">
      <c r="G60" s="20" t="s">
        <v>79</v>
      </c>
      <c r="H60" s="22">
        <v>0</v>
      </c>
      <c r="I60" s="22">
        <v>0</v>
      </c>
      <c r="J60" s="24">
        <v>3136472225.4299998</v>
      </c>
      <c r="K60" s="24">
        <v>3136449692.4299998</v>
      </c>
      <c r="L60" s="24">
        <v>3174862696.6199999</v>
      </c>
    </row>
    <row r="61" spans="7:12" x14ac:dyDescent="0.2">
      <c r="G61" s="20" t="s">
        <v>80</v>
      </c>
      <c r="H61" s="22">
        <v>0</v>
      </c>
      <c r="I61" s="22">
        <v>0</v>
      </c>
      <c r="J61" s="24">
        <v>137079404.19</v>
      </c>
      <c r="K61" s="24">
        <v>137079404.19</v>
      </c>
      <c r="L61" s="24">
        <v>137079404.19</v>
      </c>
    </row>
    <row r="62" spans="7:12" x14ac:dyDescent="0.2">
      <c r="G62" s="20" t="s">
        <v>81</v>
      </c>
      <c r="H62" s="22">
        <v>0</v>
      </c>
      <c r="I62" s="22">
        <v>0</v>
      </c>
      <c r="J62" s="24">
        <v>-1131190122.48</v>
      </c>
      <c r="K62" s="24">
        <v>-1117944837.25</v>
      </c>
      <c r="L62" s="24">
        <v>-1131190122.48</v>
      </c>
    </row>
    <row r="63" spans="7:12" x14ac:dyDescent="0.2">
      <c r="G63" s="20" t="s">
        <v>82</v>
      </c>
      <c r="H63" s="22">
        <v>0</v>
      </c>
      <c r="I63" s="22">
        <v>0</v>
      </c>
      <c r="J63" s="24">
        <v>32457644.670000002</v>
      </c>
      <c r="K63" s="24">
        <v>32457644.670000002</v>
      </c>
      <c r="L63" s="24">
        <v>32457644.670000002</v>
      </c>
    </row>
    <row r="64" spans="7:12" x14ac:dyDescent="0.2">
      <c r="G64" s="20" t="s">
        <v>83</v>
      </c>
      <c r="H64" s="22">
        <v>0</v>
      </c>
      <c r="I64" s="22">
        <v>0</v>
      </c>
      <c r="J64" s="21"/>
      <c r="K64" s="21"/>
      <c r="L64" s="21"/>
    </row>
    <row r="65" spans="7:12" x14ac:dyDescent="0.2">
      <c r="G65" s="20" t="s">
        <v>84</v>
      </c>
      <c r="H65" s="22">
        <v>0</v>
      </c>
      <c r="I65" s="22">
        <v>0</v>
      </c>
      <c r="J65" s="21"/>
      <c r="K65" s="21"/>
      <c r="L65" s="21"/>
    </row>
    <row r="66" spans="7:12" x14ac:dyDescent="0.2">
      <c r="G66" s="20" t="s">
        <v>85</v>
      </c>
      <c r="H66" s="22">
        <v>0</v>
      </c>
      <c r="I66" s="22">
        <v>0</v>
      </c>
      <c r="J66" s="24">
        <v>45933669905.239998</v>
      </c>
      <c r="K66" s="24">
        <v>45793187755.32</v>
      </c>
      <c r="L66" s="24">
        <v>46085723652.919998</v>
      </c>
    </row>
    <row r="67" spans="7:12" x14ac:dyDescent="0.2">
      <c r="G67" s="20" t="s">
        <v>86</v>
      </c>
      <c r="H67" s="22">
        <v>0</v>
      </c>
      <c r="I67" s="22">
        <v>0</v>
      </c>
      <c r="J67" s="24">
        <v>50799425594.470001</v>
      </c>
      <c r="K67" s="24">
        <v>49790924640.599998</v>
      </c>
      <c r="L67" s="24">
        <v>49696429125.739998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6" t="s">
        <v>2</v>
      </c>
      <c r="H14" s="16"/>
      <c r="I14" s="16"/>
      <c r="J14" s="16"/>
      <c r="K14" s="16"/>
      <c r="L14" s="16"/>
    </row>
    <row r="15" spans="7:12" x14ac:dyDescent="0.2"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7:12" x14ac:dyDescent="0.2">
      <c r="G16" s="41" t="s">
        <v>87</v>
      </c>
      <c r="H16" s="21"/>
      <c r="I16" s="21"/>
      <c r="J16" s="21"/>
      <c r="K16" s="21"/>
      <c r="L16" s="23">
        <v>0</v>
      </c>
    </row>
    <row r="17" spans="7:12" x14ac:dyDescent="0.2">
      <c r="G17" s="41" t="s">
        <v>88</v>
      </c>
      <c r="H17" s="21"/>
      <c r="I17" s="21"/>
      <c r="J17" s="21"/>
      <c r="K17" s="21"/>
      <c r="L17" s="23">
        <v>0</v>
      </c>
    </row>
    <row r="18" spans="7:12" x14ac:dyDescent="0.2">
      <c r="G18" s="41" t="s">
        <v>89</v>
      </c>
      <c r="H18" s="40">
        <v>0</v>
      </c>
      <c r="I18" s="40">
        <v>0</v>
      </c>
      <c r="J18" s="24">
        <v>3698933336.0599999</v>
      </c>
      <c r="K18" s="24">
        <v>4846726152.2200003</v>
      </c>
      <c r="L18" s="24">
        <v>-5273671170.5799999</v>
      </c>
    </row>
    <row r="19" spans="7:12" x14ac:dyDescent="0.2">
      <c r="G19" s="41" t="s">
        <v>90</v>
      </c>
      <c r="H19" s="40">
        <v>0</v>
      </c>
      <c r="I19" s="40">
        <v>0</v>
      </c>
      <c r="J19" s="24">
        <v>602088495.88999999</v>
      </c>
      <c r="K19" s="24">
        <v>575473440.38999999</v>
      </c>
      <c r="L19" s="24">
        <v>-971337329.39999998</v>
      </c>
    </row>
    <row r="20" spans="7:12" x14ac:dyDescent="0.2">
      <c r="G20" s="41" t="s">
        <v>91</v>
      </c>
      <c r="H20" s="40">
        <v>0</v>
      </c>
      <c r="I20" s="40">
        <v>0</v>
      </c>
      <c r="J20" s="24">
        <v>990939366.62</v>
      </c>
      <c r="K20" s="24">
        <v>1056035686.95</v>
      </c>
      <c r="L20" s="24">
        <v>-1107108679.25</v>
      </c>
    </row>
    <row r="21" spans="7:12" x14ac:dyDescent="0.2">
      <c r="G21" s="41" t="s">
        <v>92</v>
      </c>
      <c r="H21" s="40">
        <v>0</v>
      </c>
      <c r="I21" s="40">
        <v>0</v>
      </c>
      <c r="J21" s="24">
        <v>41826171.68</v>
      </c>
      <c r="K21" s="24">
        <v>58032388.350000001</v>
      </c>
      <c r="L21" s="24">
        <v>-101492014.23</v>
      </c>
    </row>
    <row r="22" spans="7:12" x14ac:dyDescent="0.2">
      <c r="G22" s="41" t="s">
        <v>93</v>
      </c>
      <c r="H22" s="40">
        <v>0</v>
      </c>
      <c r="I22" s="40">
        <v>0</v>
      </c>
      <c r="J22" s="24">
        <v>69454878.519999996</v>
      </c>
      <c r="K22" s="24">
        <v>69455911.519999996</v>
      </c>
      <c r="L22" s="24">
        <v>-758203015.73000002</v>
      </c>
    </row>
    <row r="23" spans="7:12" x14ac:dyDescent="0.2">
      <c r="G23" s="41" t="s">
        <v>94</v>
      </c>
      <c r="H23" s="40">
        <v>0</v>
      </c>
      <c r="I23" s="40">
        <v>0</v>
      </c>
      <c r="J23" s="24">
        <v>586889359.89999998</v>
      </c>
      <c r="K23" s="24">
        <v>945130300.88</v>
      </c>
      <c r="L23" s="24">
        <v>-1135547300.8</v>
      </c>
    </row>
    <row r="24" spans="7:12" x14ac:dyDescent="0.2">
      <c r="G24" s="41" t="s">
        <v>95</v>
      </c>
      <c r="H24" s="40">
        <v>0</v>
      </c>
      <c r="I24" s="40">
        <v>0</v>
      </c>
      <c r="J24" s="24">
        <v>3749643.83</v>
      </c>
      <c r="K24" s="24">
        <v>4620052.1100000003</v>
      </c>
      <c r="L24" s="24">
        <v>-9008956.8599999994</v>
      </c>
    </row>
    <row r="25" spans="7:12" x14ac:dyDescent="0.2">
      <c r="G25" s="41" t="s">
        <v>96</v>
      </c>
      <c r="H25" s="40">
        <v>0</v>
      </c>
      <c r="I25" s="40">
        <v>0</v>
      </c>
      <c r="J25" s="24">
        <v>1426505116.0599999</v>
      </c>
      <c r="K25" s="24">
        <v>2126099628.5699999</v>
      </c>
      <c r="L25" s="24">
        <v>-1208363828.54</v>
      </c>
    </row>
    <row r="26" spans="7:12" x14ac:dyDescent="0.2">
      <c r="G26" s="41" t="s">
        <v>97</v>
      </c>
      <c r="H26" s="40">
        <v>0</v>
      </c>
      <c r="I26" s="40">
        <v>0</v>
      </c>
      <c r="J26" s="24">
        <v>1572374.13</v>
      </c>
      <c r="K26" s="24">
        <v>334238.95</v>
      </c>
      <c r="L26" s="24">
        <v>-262154.5</v>
      </c>
    </row>
    <row r="27" spans="7:12" x14ac:dyDescent="0.2">
      <c r="G27" s="41" t="s">
        <v>98</v>
      </c>
      <c r="H27" s="40">
        <v>0</v>
      </c>
      <c r="I27" s="40">
        <v>0</v>
      </c>
      <c r="J27" s="24">
        <v>-24092070.57</v>
      </c>
      <c r="K27" s="24">
        <v>11544504.5</v>
      </c>
      <c r="L27" s="24">
        <v>17652108.73</v>
      </c>
    </row>
    <row r="28" spans="7:12" x14ac:dyDescent="0.2">
      <c r="G28" s="41" t="s">
        <v>99</v>
      </c>
      <c r="H28" s="40">
        <v>0</v>
      </c>
      <c r="I28" s="40">
        <v>0</v>
      </c>
      <c r="J28" s="24">
        <v>933333335</v>
      </c>
      <c r="K28" s="24">
        <v>2732000000</v>
      </c>
      <c r="L28" s="24">
        <v>-933333335</v>
      </c>
    </row>
    <row r="29" spans="7:12" x14ac:dyDescent="0.2">
      <c r="G29" s="41" t="s">
        <v>100</v>
      </c>
      <c r="H29" s="40">
        <v>0</v>
      </c>
      <c r="I29" s="40">
        <v>0</v>
      </c>
      <c r="J29" s="24">
        <v>933333335</v>
      </c>
      <c r="K29" s="24">
        <v>2732000000</v>
      </c>
      <c r="L29" s="24">
        <v>-933333335</v>
      </c>
    </row>
    <row r="30" spans="7:12" x14ac:dyDescent="0.2">
      <c r="G30" s="41" t="s">
        <v>101</v>
      </c>
      <c r="H30" s="40">
        <v>0</v>
      </c>
      <c r="I30" s="40">
        <v>0</v>
      </c>
      <c r="J30" s="21"/>
      <c r="K30" s="21"/>
      <c r="L30" s="21"/>
    </row>
    <row r="31" spans="7:12" x14ac:dyDescent="0.2">
      <c r="G31" s="41" t="s">
        <v>102</v>
      </c>
      <c r="H31" s="40">
        <v>0</v>
      </c>
      <c r="I31" s="40">
        <v>0</v>
      </c>
      <c r="J31" s="21"/>
      <c r="K31" s="21"/>
      <c r="L31" s="21"/>
    </row>
    <row r="32" spans="7:12" x14ac:dyDescent="0.2">
      <c r="G32" s="41" t="s">
        <v>103</v>
      </c>
      <c r="H32" s="40">
        <v>0</v>
      </c>
      <c r="I32" s="40">
        <v>0</v>
      </c>
      <c r="J32" s="24">
        <v>463555341.45999998</v>
      </c>
      <c r="K32" s="24">
        <v>614280699.38999999</v>
      </c>
      <c r="L32" s="24">
        <v>-454540226.33999997</v>
      </c>
    </row>
    <row r="33" spans="7:12" x14ac:dyDescent="0.2">
      <c r="G33" s="41" t="s">
        <v>104</v>
      </c>
      <c r="H33" s="40">
        <v>0</v>
      </c>
      <c r="I33" s="40">
        <v>0</v>
      </c>
      <c r="J33" s="24">
        <v>463555341.45999998</v>
      </c>
      <c r="K33" s="24">
        <v>614280699.38999999</v>
      </c>
      <c r="L33" s="24">
        <v>-454540226.33999997</v>
      </c>
    </row>
    <row r="34" spans="7:12" x14ac:dyDescent="0.2">
      <c r="G34" s="41" t="s">
        <v>105</v>
      </c>
      <c r="H34" s="40">
        <v>0</v>
      </c>
      <c r="I34" s="40">
        <v>0</v>
      </c>
      <c r="J34" s="21"/>
      <c r="K34" s="21"/>
      <c r="L34" s="21"/>
    </row>
    <row r="35" spans="7:12" x14ac:dyDescent="0.2">
      <c r="G35" s="41" t="s">
        <v>106</v>
      </c>
      <c r="H35" s="40">
        <v>0</v>
      </c>
      <c r="I35" s="40">
        <v>0</v>
      </c>
      <c r="J35" s="21"/>
      <c r="K35" s="21"/>
      <c r="L35" s="21"/>
    </row>
    <row r="36" spans="7:12" x14ac:dyDescent="0.2">
      <c r="G36" s="41" t="s">
        <v>107</v>
      </c>
      <c r="H36" s="40">
        <v>0</v>
      </c>
      <c r="I36" s="40">
        <v>0</v>
      </c>
      <c r="J36" s="21"/>
      <c r="K36" s="21"/>
      <c r="L36" s="21"/>
    </row>
    <row r="37" spans="7:12" x14ac:dyDescent="0.2">
      <c r="G37" s="41" t="s">
        <v>108</v>
      </c>
      <c r="H37" s="40">
        <v>0</v>
      </c>
      <c r="I37" s="40">
        <v>0</v>
      </c>
      <c r="J37" s="21"/>
      <c r="K37" s="21"/>
      <c r="L37" s="21"/>
    </row>
    <row r="38" spans="7:12" x14ac:dyDescent="0.2">
      <c r="G38" s="41" t="s">
        <v>109</v>
      </c>
      <c r="H38" s="40">
        <v>0</v>
      </c>
      <c r="I38" s="40">
        <v>0</v>
      </c>
      <c r="J38" s="21"/>
      <c r="K38" s="21"/>
      <c r="L38" s="21"/>
    </row>
    <row r="39" spans="7:12" x14ac:dyDescent="0.2">
      <c r="G39" s="41" t="s">
        <v>110</v>
      </c>
      <c r="H39" s="40">
        <v>0</v>
      </c>
      <c r="I39" s="40">
        <v>0</v>
      </c>
      <c r="J39" s="21"/>
      <c r="K39" s="21"/>
      <c r="L39" s="21"/>
    </row>
    <row r="40" spans="7:12" x14ac:dyDescent="0.2">
      <c r="G40" s="41" t="s">
        <v>111</v>
      </c>
      <c r="H40" s="40">
        <v>0</v>
      </c>
      <c r="I40" s="40">
        <v>0</v>
      </c>
      <c r="J40" s="24">
        <v>220827336.38</v>
      </c>
      <c r="K40" s="24">
        <v>225197033.99000001</v>
      </c>
      <c r="L40" s="24">
        <v>-221236134.37</v>
      </c>
    </row>
    <row r="41" spans="7:12" x14ac:dyDescent="0.2">
      <c r="G41" s="41" t="s">
        <v>112</v>
      </c>
      <c r="H41" s="40">
        <v>0</v>
      </c>
      <c r="I41" s="40">
        <v>0</v>
      </c>
      <c r="J41" s="24">
        <v>13698453.58</v>
      </c>
      <c r="K41" s="24">
        <v>13646383.58</v>
      </c>
      <c r="L41" s="24">
        <v>-13706289.58</v>
      </c>
    </row>
    <row r="42" spans="7:12" x14ac:dyDescent="0.2">
      <c r="G42" s="41" t="s">
        <v>113</v>
      </c>
      <c r="H42" s="40">
        <v>0</v>
      </c>
      <c r="I42" s="40">
        <v>0</v>
      </c>
      <c r="J42" s="24">
        <v>207128882.80000001</v>
      </c>
      <c r="K42" s="24">
        <v>211550650.41</v>
      </c>
      <c r="L42" s="24">
        <v>-207529844.78999999</v>
      </c>
    </row>
    <row r="43" spans="7:12" x14ac:dyDescent="0.2">
      <c r="G43" s="41" t="s">
        <v>114</v>
      </c>
      <c r="H43" s="40">
        <v>0</v>
      </c>
      <c r="I43" s="40">
        <v>0</v>
      </c>
      <c r="J43" s="21"/>
      <c r="K43" s="21"/>
      <c r="L43" s="21"/>
    </row>
    <row r="44" spans="7:12" x14ac:dyDescent="0.2">
      <c r="G44" s="41" t="s">
        <v>115</v>
      </c>
      <c r="H44" s="40">
        <v>0</v>
      </c>
      <c r="I44" s="40">
        <v>0</v>
      </c>
      <c r="J44" s="21"/>
      <c r="K44" s="21"/>
      <c r="L44" s="21"/>
    </row>
    <row r="45" spans="7:12" x14ac:dyDescent="0.2">
      <c r="G45" s="41" t="s">
        <v>116</v>
      </c>
      <c r="H45" s="40">
        <v>0</v>
      </c>
      <c r="I45" s="40">
        <v>0</v>
      </c>
      <c r="J45" s="21"/>
      <c r="K45" s="21"/>
      <c r="L45" s="21"/>
    </row>
    <row r="46" spans="7:12" x14ac:dyDescent="0.2">
      <c r="G46" s="41" t="s">
        <v>117</v>
      </c>
      <c r="H46" s="40">
        <v>0</v>
      </c>
      <c r="I46" s="40">
        <v>0</v>
      </c>
      <c r="J46" s="21"/>
      <c r="K46" s="21"/>
      <c r="L46" s="21"/>
    </row>
    <row r="47" spans="7:12" x14ac:dyDescent="0.2">
      <c r="G47" s="41" t="s">
        <v>118</v>
      </c>
      <c r="H47" s="40">
        <v>0</v>
      </c>
      <c r="I47" s="40">
        <v>0</v>
      </c>
      <c r="J47" s="21"/>
      <c r="K47" s="21"/>
      <c r="L47" s="21"/>
    </row>
    <row r="48" spans="7:12" x14ac:dyDescent="0.2">
      <c r="G48" s="41" t="s">
        <v>119</v>
      </c>
      <c r="H48" s="40">
        <v>0</v>
      </c>
      <c r="I48" s="40">
        <v>0</v>
      </c>
      <c r="J48" s="21"/>
      <c r="K48" s="21"/>
      <c r="L48" s="21"/>
    </row>
    <row r="49" spans="7:12" x14ac:dyDescent="0.2">
      <c r="G49" s="41" t="s">
        <v>120</v>
      </c>
      <c r="H49" s="40">
        <v>0</v>
      </c>
      <c r="I49" s="40">
        <v>0</v>
      </c>
      <c r="J49" s="21"/>
      <c r="K49" s="21"/>
      <c r="L49" s="21"/>
    </row>
    <row r="50" spans="7:12" x14ac:dyDescent="0.2">
      <c r="G50" s="41" t="s">
        <v>121</v>
      </c>
      <c r="H50" s="40">
        <v>0</v>
      </c>
      <c r="I50" s="40">
        <v>0</v>
      </c>
      <c r="J50" s="21"/>
      <c r="K50" s="21"/>
      <c r="L50" s="21"/>
    </row>
    <row r="51" spans="7:12" x14ac:dyDescent="0.2">
      <c r="G51" s="41" t="s">
        <v>122</v>
      </c>
      <c r="H51" s="40">
        <v>0</v>
      </c>
      <c r="I51" s="40">
        <v>0</v>
      </c>
      <c r="J51" s="24">
        <v>-714772369.77999997</v>
      </c>
      <c r="K51" s="24">
        <v>595184227.94000006</v>
      </c>
      <c r="L51" s="24">
        <v>675670614.58000004</v>
      </c>
    </row>
    <row r="52" spans="7:12" x14ac:dyDescent="0.2">
      <c r="G52" s="41" t="s">
        <v>123</v>
      </c>
      <c r="H52" s="40">
        <v>0</v>
      </c>
      <c r="I52" s="40">
        <v>0</v>
      </c>
      <c r="J52" s="24">
        <v>2823274.36</v>
      </c>
      <c r="K52" s="24">
        <v>2800125.72</v>
      </c>
      <c r="L52" s="24">
        <v>-2826497.86</v>
      </c>
    </row>
    <row r="53" spans="7:12" x14ac:dyDescent="0.2">
      <c r="G53" s="41" t="s">
        <v>124</v>
      </c>
      <c r="H53" s="40">
        <v>0</v>
      </c>
      <c r="I53" s="40">
        <v>0</v>
      </c>
      <c r="J53" s="24">
        <v>-864254277.75999999</v>
      </c>
      <c r="K53" s="24">
        <v>453192912.70999998</v>
      </c>
      <c r="L53" s="24">
        <v>825543334.55999994</v>
      </c>
    </row>
    <row r="54" spans="7:12" x14ac:dyDescent="0.2">
      <c r="G54" s="41" t="s">
        <v>125</v>
      </c>
      <c r="H54" s="40">
        <v>0</v>
      </c>
      <c r="I54" s="40">
        <v>0</v>
      </c>
      <c r="J54" s="24">
        <v>146658633.62</v>
      </c>
      <c r="K54" s="24">
        <v>139191189.50999999</v>
      </c>
      <c r="L54" s="24">
        <v>-147046222.12</v>
      </c>
    </row>
    <row r="55" spans="7:12" x14ac:dyDescent="0.2">
      <c r="G55" s="41" t="s">
        <v>126</v>
      </c>
      <c r="H55" s="40">
        <v>0</v>
      </c>
      <c r="I55" s="40">
        <v>0</v>
      </c>
      <c r="J55" s="24">
        <v>4601876979.1199999</v>
      </c>
      <c r="K55" s="24">
        <v>9013388113.5400009</v>
      </c>
      <c r="L55" s="24">
        <v>-6207110251.71</v>
      </c>
    </row>
    <row r="56" spans="7:12" x14ac:dyDescent="0.2">
      <c r="G56" s="41" t="s">
        <v>127</v>
      </c>
      <c r="H56" s="21"/>
      <c r="I56" s="21"/>
      <c r="J56" s="21"/>
      <c r="K56" s="21"/>
      <c r="L56" s="23">
        <v>0</v>
      </c>
    </row>
    <row r="57" spans="7:12" x14ac:dyDescent="0.2">
      <c r="G57" s="41" t="s">
        <v>128</v>
      </c>
      <c r="H57" s="40">
        <v>0</v>
      </c>
      <c r="I57" s="40">
        <v>0</v>
      </c>
      <c r="J57" s="23">
        <v>0</v>
      </c>
      <c r="K57" s="23">
        <v>0</v>
      </c>
      <c r="L57" s="23">
        <v>0</v>
      </c>
    </row>
    <row r="58" spans="7:12" x14ac:dyDescent="0.2">
      <c r="G58" s="41" t="s">
        <v>129</v>
      </c>
      <c r="H58" s="40">
        <v>0</v>
      </c>
      <c r="I58" s="40">
        <v>0</v>
      </c>
      <c r="J58" s="21"/>
      <c r="K58" s="21"/>
      <c r="L58" s="21"/>
    </row>
    <row r="59" spans="7:12" x14ac:dyDescent="0.2">
      <c r="G59" s="41" t="s">
        <v>130</v>
      </c>
      <c r="H59" s="40">
        <v>0</v>
      </c>
      <c r="I59" s="40">
        <v>0</v>
      </c>
      <c r="J59" s="24">
        <v>19259970436.740002</v>
      </c>
      <c r="K59" s="24">
        <v>19259970436.740002</v>
      </c>
      <c r="L59" s="24">
        <v>-19259970436.740002</v>
      </c>
    </row>
    <row r="60" spans="7:12" x14ac:dyDescent="0.2">
      <c r="G60" s="41" t="s">
        <v>131</v>
      </c>
      <c r="H60" s="40">
        <v>0</v>
      </c>
      <c r="I60" s="40">
        <v>0</v>
      </c>
      <c r="J60" s="21"/>
      <c r="K60" s="21"/>
      <c r="L60" s="21"/>
    </row>
    <row r="61" spans="7:12" x14ac:dyDescent="0.2">
      <c r="G61" s="41" t="s">
        <v>132</v>
      </c>
      <c r="H61" s="40">
        <v>0</v>
      </c>
      <c r="I61" s="40">
        <v>0</v>
      </c>
      <c r="J61" s="21"/>
      <c r="K61" s="21"/>
      <c r="L61" s="21"/>
    </row>
    <row r="62" spans="7:12" x14ac:dyDescent="0.2">
      <c r="G62" s="41" t="s">
        <v>133</v>
      </c>
      <c r="H62" s="40">
        <v>0</v>
      </c>
      <c r="I62" s="40">
        <v>0</v>
      </c>
      <c r="J62" s="21"/>
      <c r="K62" s="21"/>
      <c r="L62" s="21"/>
    </row>
    <row r="63" spans="7:12" x14ac:dyDescent="0.2">
      <c r="G63" s="41" t="s">
        <v>134</v>
      </c>
      <c r="H63" s="40">
        <v>0</v>
      </c>
      <c r="I63" s="40">
        <v>0</v>
      </c>
      <c r="J63" s="24">
        <v>19259970436.740002</v>
      </c>
      <c r="K63" s="24">
        <v>19259970436.740002</v>
      </c>
      <c r="L63" s="24">
        <v>-19259970436.740002</v>
      </c>
    </row>
    <row r="64" spans="7:12" x14ac:dyDescent="0.2">
      <c r="G64" s="41" t="s">
        <v>135</v>
      </c>
      <c r="H64" s="40">
        <v>0</v>
      </c>
      <c r="I64" s="40">
        <v>0</v>
      </c>
      <c r="J64" s="24">
        <v>23861847415.860001</v>
      </c>
      <c r="K64" s="24">
        <v>28273358550.279999</v>
      </c>
      <c r="L64" s="24">
        <v>-25467080688.450001</v>
      </c>
    </row>
    <row r="65" spans="7:12" x14ac:dyDescent="0.2">
      <c r="G65" s="41" t="s">
        <v>136</v>
      </c>
      <c r="H65" s="21"/>
      <c r="I65" s="21"/>
      <c r="J65" s="21"/>
      <c r="K65" s="21"/>
      <c r="L65" s="23">
        <v>0</v>
      </c>
    </row>
    <row r="66" spans="7:12" x14ac:dyDescent="0.2">
      <c r="G66" s="41" t="s">
        <v>137</v>
      </c>
      <c r="H66" s="40">
        <v>0</v>
      </c>
      <c r="I66" s="40">
        <v>0</v>
      </c>
      <c r="J66" s="24">
        <v>34973996919.870003</v>
      </c>
      <c r="K66" s="24">
        <v>34703702039.620003</v>
      </c>
      <c r="L66" s="24">
        <v>-34973996919.870003</v>
      </c>
    </row>
    <row r="67" spans="7:12" x14ac:dyDescent="0.2">
      <c r="G67" s="41" t="s">
        <v>138</v>
      </c>
      <c r="H67" s="40">
        <v>0</v>
      </c>
      <c r="I67" s="40">
        <v>0</v>
      </c>
      <c r="J67" s="24">
        <v>34964825401.910004</v>
      </c>
      <c r="K67" s="24">
        <v>34694530521.660004</v>
      </c>
      <c r="L67" s="24">
        <v>-34964825401.910004</v>
      </c>
    </row>
    <row r="68" spans="7:12" x14ac:dyDescent="0.2">
      <c r="G68" s="41" t="s">
        <v>139</v>
      </c>
      <c r="H68" s="40">
        <v>0</v>
      </c>
      <c r="I68" s="40">
        <v>0</v>
      </c>
      <c r="J68" s="21"/>
      <c r="K68" s="21"/>
      <c r="L68" s="21"/>
    </row>
    <row r="69" spans="7:12" x14ac:dyDescent="0.2">
      <c r="G69" s="41" t="s">
        <v>140</v>
      </c>
      <c r="H69" s="40">
        <v>0</v>
      </c>
      <c r="I69" s="40">
        <v>0</v>
      </c>
      <c r="J69" s="24">
        <v>9171517.9600000009</v>
      </c>
      <c r="K69" s="24">
        <v>9171517.9600000009</v>
      </c>
      <c r="L69" s="24">
        <v>-9171517.9600000009</v>
      </c>
    </row>
    <row r="70" spans="7:12" x14ac:dyDescent="0.2">
      <c r="G70" s="41" t="s">
        <v>141</v>
      </c>
      <c r="H70" s="40">
        <v>0</v>
      </c>
      <c r="I70" s="40">
        <v>0</v>
      </c>
      <c r="J70" s="24">
        <v>13718942890.51</v>
      </c>
      <c r="K70" s="24">
        <v>7741044822.71</v>
      </c>
      <c r="L70" s="24">
        <v>-11007804060.629999</v>
      </c>
    </row>
    <row r="71" spans="7:12" x14ac:dyDescent="0.2">
      <c r="G71" s="41" t="s">
        <v>142</v>
      </c>
      <c r="H71" s="40">
        <v>0</v>
      </c>
      <c r="I71" s="40">
        <v>0</v>
      </c>
      <c r="J71" s="24">
        <v>5977898067.8000002</v>
      </c>
      <c r="K71" s="24">
        <v>1033307691.61</v>
      </c>
      <c r="L71" s="24">
        <v>-3266759237.9200001</v>
      </c>
    </row>
    <row r="72" spans="7:12" x14ac:dyDescent="0.2">
      <c r="G72" s="41" t="s">
        <v>143</v>
      </c>
      <c r="H72" s="40">
        <v>0</v>
      </c>
      <c r="I72" s="40">
        <v>0</v>
      </c>
      <c r="J72" s="24">
        <v>7741044822.71</v>
      </c>
      <c r="K72" s="24">
        <v>6707737131.1000004</v>
      </c>
      <c r="L72" s="24">
        <v>-7741044822.71</v>
      </c>
    </row>
    <row r="73" spans="7:12" x14ac:dyDescent="0.2">
      <c r="G73" s="41" t="s">
        <v>144</v>
      </c>
      <c r="H73" s="40">
        <v>0</v>
      </c>
      <c r="I73" s="40">
        <v>0</v>
      </c>
      <c r="J73" s="21"/>
      <c r="K73" s="21"/>
      <c r="L73" s="21"/>
    </row>
    <row r="74" spans="7:12" x14ac:dyDescent="0.2">
      <c r="G74" s="41" t="s">
        <v>145</v>
      </c>
      <c r="H74" s="40">
        <v>0</v>
      </c>
      <c r="I74" s="40">
        <v>0</v>
      </c>
      <c r="J74" s="21"/>
      <c r="K74" s="21"/>
      <c r="L74" s="21"/>
    </row>
    <row r="75" spans="7:12" x14ac:dyDescent="0.2">
      <c r="G75" s="41" t="s">
        <v>146</v>
      </c>
      <c r="H75" s="40">
        <v>0</v>
      </c>
      <c r="I75" s="40">
        <v>0</v>
      </c>
      <c r="J75" s="24">
        <v>-21755361631.77</v>
      </c>
      <c r="K75" s="24">
        <v>-20927180772.009998</v>
      </c>
      <c r="L75" s="24">
        <v>21752452543.209999</v>
      </c>
    </row>
    <row r="76" spans="7:12" x14ac:dyDescent="0.2">
      <c r="G76" s="41" t="s">
        <v>147</v>
      </c>
      <c r="H76" s="40">
        <v>0</v>
      </c>
      <c r="I76" s="40">
        <v>0</v>
      </c>
      <c r="J76" s="21"/>
      <c r="K76" s="21"/>
      <c r="L76" s="21"/>
    </row>
    <row r="77" spans="7:12" x14ac:dyDescent="0.2">
      <c r="G77" s="41" t="s">
        <v>148</v>
      </c>
      <c r="H77" s="40">
        <v>0</v>
      </c>
      <c r="I77" s="40">
        <v>0</v>
      </c>
      <c r="J77" s="21"/>
      <c r="K77" s="21"/>
      <c r="L77" s="21"/>
    </row>
    <row r="78" spans="7:12" x14ac:dyDescent="0.2">
      <c r="G78" s="41" t="s">
        <v>149</v>
      </c>
      <c r="H78" s="40">
        <v>0</v>
      </c>
      <c r="I78" s="40">
        <v>0</v>
      </c>
      <c r="J78" s="21"/>
      <c r="K78" s="21"/>
      <c r="L78" s="21"/>
    </row>
    <row r="79" spans="7:12" x14ac:dyDescent="0.2">
      <c r="G79" s="41" t="s">
        <v>150</v>
      </c>
      <c r="H79" s="40">
        <v>0</v>
      </c>
      <c r="I79" s="40">
        <v>0</v>
      </c>
      <c r="J79" s="24">
        <v>48692939810.379997</v>
      </c>
      <c r="K79" s="24">
        <v>42444746862.330002</v>
      </c>
      <c r="L79" s="24">
        <v>-45981800980.5</v>
      </c>
    </row>
    <row r="80" spans="7:12" x14ac:dyDescent="0.2">
      <c r="G80" s="41" t="s">
        <v>151</v>
      </c>
      <c r="H80" s="40">
        <v>0</v>
      </c>
      <c r="I80" s="40">
        <v>0</v>
      </c>
      <c r="J80" s="24">
        <v>72554787226.240005</v>
      </c>
      <c r="K80" s="24">
        <v>70718105412.610001</v>
      </c>
      <c r="L80" s="24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86"/>
  <sheetViews>
    <sheetView showGridLines="0" tabSelected="1" topLeftCell="B2" zoomScale="85" zoomScaleNormal="85" workbookViewId="0">
      <selection activeCell="B85" sqref="B85"/>
    </sheetView>
  </sheetViews>
  <sheetFormatPr baseColWidth="10" defaultColWidth="83.83203125" defaultRowHeight="11.25" x14ac:dyDescent="0.2"/>
  <cols>
    <col min="1" max="1" width="5.83203125" style="42" bestFit="1" customWidth="1"/>
    <col min="2" max="2" width="98.6640625" style="42" bestFit="1" customWidth="1"/>
    <col min="3" max="3" width="21.6640625" style="42" bestFit="1" customWidth="1"/>
    <col min="4" max="4" width="28.33203125" style="116" bestFit="1" customWidth="1"/>
    <col min="5" max="5" width="10.5" style="42" customWidth="1"/>
    <col min="6" max="6" width="94.1640625" style="42" customWidth="1"/>
    <col min="7" max="7" width="22.5" style="42" bestFit="1" customWidth="1"/>
    <col min="8" max="8" width="22.5" style="116" bestFit="1" customWidth="1"/>
    <col min="9" max="9" width="9.5" style="60" customWidth="1"/>
    <col min="10" max="10" width="2.33203125" style="60" customWidth="1"/>
    <col min="11" max="11" width="11.83203125" style="60" hidden="1" customWidth="1"/>
    <col min="12" max="12" width="4" style="60" hidden="1" customWidth="1"/>
    <col min="13" max="13" width="10.1640625" style="60" hidden="1" customWidth="1"/>
    <col min="14" max="14" width="6" style="60" hidden="1" customWidth="1"/>
    <col min="15" max="15" width="9.83203125" style="60" hidden="1" customWidth="1"/>
    <col min="16" max="18" width="3.6640625" style="60" hidden="1" customWidth="1"/>
    <col min="19" max="19" width="3.5" style="60" hidden="1" customWidth="1"/>
    <col min="20" max="20" width="9.6640625" style="60" hidden="1" customWidth="1"/>
    <col min="21" max="21" width="6" style="60" hidden="1" customWidth="1"/>
    <col min="22" max="23" width="20.1640625" style="60" hidden="1" customWidth="1"/>
    <col min="24" max="24" width="4" style="60" hidden="1" customWidth="1"/>
    <col min="25" max="25" width="1.33203125" style="60" hidden="1" customWidth="1"/>
    <col min="26" max="26" width="8.33203125" style="60" hidden="1" customWidth="1"/>
    <col min="27" max="27" width="83.83203125" style="60" hidden="1" customWidth="1"/>
    <col min="28" max="16384" width="83.83203125" style="42"/>
  </cols>
  <sheetData>
    <row r="1" spans="1:29" s="56" customFormat="1" ht="12.75" hidden="1" x14ac:dyDescent="0.2">
      <c r="A1" s="57" t="s">
        <v>152</v>
      </c>
      <c r="B1" s="58" t="s">
        <v>153</v>
      </c>
      <c r="C1" s="58"/>
      <c r="D1" s="112" t="s">
        <v>154</v>
      </c>
      <c r="E1" s="58"/>
      <c r="F1" s="59" t="s">
        <v>12</v>
      </c>
      <c r="G1" s="58" t="s">
        <v>155</v>
      </c>
      <c r="H1" s="105" t="s">
        <v>156</v>
      </c>
      <c r="I1" s="47" t="s">
        <v>158</v>
      </c>
      <c r="J1" s="46" t="s">
        <v>159</v>
      </c>
      <c r="K1" s="66">
        <v>43465</v>
      </c>
      <c r="L1" s="47">
        <v>31</v>
      </c>
      <c r="M1" s="47"/>
      <c r="N1" s="47"/>
      <c r="O1" s="47"/>
      <c r="P1" s="47"/>
      <c r="Q1" s="47"/>
      <c r="R1" s="47"/>
      <c r="S1" s="67" t="s">
        <v>156</v>
      </c>
      <c r="T1" s="45" t="s">
        <v>160</v>
      </c>
      <c r="U1" s="45" t="s">
        <v>153</v>
      </c>
      <c r="V1" s="47" t="s">
        <v>161</v>
      </c>
      <c r="W1" s="47" t="s">
        <v>162</v>
      </c>
      <c r="X1" s="47" t="s">
        <v>156</v>
      </c>
      <c r="Y1" s="47"/>
      <c r="Z1" s="47"/>
      <c r="AA1" s="47"/>
    </row>
    <row r="2" spans="1:29" ht="13.5" thickBot="1" x14ac:dyDescent="0.25">
      <c r="A2" s="44"/>
      <c r="B2" s="45"/>
      <c r="C2" s="45"/>
      <c r="D2" s="115"/>
      <c r="E2" s="45"/>
      <c r="F2" s="46"/>
      <c r="G2" s="45"/>
      <c r="H2" s="110"/>
      <c r="I2" s="47"/>
      <c r="J2" s="46"/>
      <c r="K2" s="66"/>
      <c r="L2" s="47"/>
      <c r="M2" s="47"/>
      <c r="N2" s="47"/>
      <c r="O2" s="47"/>
      <c r="P2" s="47"/>
      <c r="Q2" s="47"/>
      <c r="R2" s="47"/>
      <c r="S2" s="68"/>
      <c r="T2" s="45"/>
      <c r="U2" s="45" t="s">
        <v>153</v>
      </c>
      <c r="V2" s="47"/>
      <c r="W2" s="47"/>
      <c r="X2" s="47"/>
      <c r="Y2" s="47"/>
      <c r="Z2" s="47"/>
      <c r="AA2" s="47"/>
    </row>
    <row r="3" spans="1:29" ht="18" x14ac:dyDescent="0.25">
      <c r="A3" s="43"/>
      <c r="B3" s="88" t="s">
        <v>163</v>
      </c>
      <c r="C3" s="89"/>
      <c r="D3" s="89"/>
      <c r="E3" s="89"/>
      <c r="F3" s="89"/>
      <c r="G3" s="89"/>
      <c r="H3" s="90"/>
      <c r="I3" s="47"/>
      <c r="J3" s="47"/>
      <c r="K3" s="47" t="s">
        <v>259</v>
      </c>
      <c r="L3" s="47"/>
      <c r="M3" s="45" t="s">
        <v>262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9" ht="20.25" x14ac:dyDescent="0.3">
      <c r="A4" s="43"/>
      <c r="B4" s="91" t="s">
        <v>164</v>
      </c>
      <c r="C4" s="92"/>
      <c r="D4" s="92"/>
      <c r="E4" s="92"/>
      <c r="F4" s="92"/>
      <c r="G4" s="92"/>
      <c r="H4" s="93"/>
      <c r="I4" s="47"/>
      <c r="J4" s="47"/>
      <c r="K4" s="47" t="s">
        <v>253</v>
      </c>
      <c r="L4" s="47"/>
      <c r="M4" s="45" t="s">
        <v>265</v>
      </c>
      <c r="N4" s="47"/>
      <c r="O4" s="47"/>
      <c r="P4" s="47"/>
      <c r="Q4" s="47"/>
      <c r="R4" s="47"/>
      <c r="S4" s="47"/>
      <c r="T4" s="47" t="s">
        <v>165</v>
      </c>
      <c r="U4" s="47" t="s">
        <v>156</v>
      </c>
      <c r="V4" s="47">
        <v>12</v>
      </c>
      <c r="W4" s="47" t="s">
        <v>158</v>
      </c>
      <c r="X4" s="47">
        <v>1</v>
      </c>
      <c r="Y4" s="47" t="s">
        <v>157</v>
      </c>
      <c r="Z4" s="47"/>
      <c r="AA4" s="47"/>
    </row>
    <row r="5" spans="1:29" ht="12.75" x14ac:dyDescent="0.2">
      <c r="A5" s="43"/>
      <c r="B5" s="94" t="s">
        <v>276</v>
      </c>
      <c r="C5" s="95"/>
      <c r="D5" s="95"/>
      <c r="E5" s="95"/>
      <c r="F5" s="95"/>
      <c r="G5" s="95"/>
      <c r="H5" s="96"/>
      <c r="I5" s="47"/>
      <c r="J5" s="47"/>
      <c r="K5" s="47"/>
      <c r="L5" s="47"/>
      <c r="M5" s="45" t="s">
        <v>271</v>
      </c>
      <c r="N5" s="47"/>
      <c r="O5" s="47"/>
      <c r="P5" s="47"/>
      <c r="Q5" s="47"/>
      <c r="R5" s="47"/>
      <c r="S5" s="47"/>
      <c r="T5" s="47" t="s">
        <v>166</v>
      </c>
      <c r="U5" s="47" t="s">
        <v>156</v>
      </c>
      <c r="V5" s="47">
        <v>12</v>
      </c>
      <c r="W5" s="47" t="s">
        <v>158</v>
      </c>
      <c r="X5" s="47">
        <v>2</v>
      </c>
      <c r="Y5" s="47" t="s">
        <v>167</v>
      </c>
      <c r="Z5" s="47"/>
      <c r="AA5" s="47"/>
    </row>
    <row r="6" spans="1:29" ht="13.5" thickBot="1" x14ac:dyDescent="0.25">
      <c r="A6" s="43"/>
      <c r="B6" s="97" t="s">
        <v>261</v>
      </c>
      <c r="C6" s="98"/>
      <c r="D6" s="98"/>
      <c r="E6" s="99"/>
      <c r="F6" s="98"/>
      <c r="G6" s="98"/>
      <c r="H6" s="100"/>
      <c r="I6" s="47"/>
      <c r="J6" s="47"/>
      <c r="K6" s="47" t="s">
        <v>253</v>
      </c>
      <c r="L6" s="47"/>
      <c r="M6" s="47" t="str">
        <f>MID(M4,2,2)</f>
        <v>12</v>
      </c>
      <c r="N6" s="47">
        <f t="shared" ref="N6:N10" si="0">VALUE(M6)</f>
        <v>12</v>
      </c>
      <c r="O6" s="47" t="str">
        <f>VLOOKUP(N6,$R$6:$S$21,2,0)</f>
        <v>Diciembre</v>
      </c>
      <c r="P6" s="47"/>
      <c r="Q6" s="47"/>
      <c r="R6" s="47">
        <f>VALUE(1)</f>
        <v>1</v>
      </c>
      <c r="S6" s="47" t="s">
        <v>157</v>
      </c>
      <c r="T6" s="47" t="str">
        <f>MID(T4,2,2)</f>
        <v>ct</v>
      </c>
      <c r="U6" s="47"/>
      <c r="V6" s="47"/>
      <c r="W6" s="47"/>
      <c r="X6" s="47">
        <v>5</v>
      </c>
      <c r="Y6" s="47" t="s">
        <v>170</v>
      </c>
      <c r="Z6" s="47"/>
      <c r="AA6" s="47"/>
    </row>
    <row r="7" spans="1:29" ht="12.75" x14ac:dyDescent="0.2">
      <c r="A7" s="43"/>
      <c r="B7" s="85" t="s">
        <v>171</v>
      </c>
      <c r="C7" s="74" t="s">
        <v>272</v>
      </c>
      <c r="D7" s="102" t="s">
        <v>275</v>
      </c>
      <c r="E7" s="75"/>
      <c r="F7" s="76" t="s">
        <v>171</v>
      </c>
      <c r="G7" s="74" t="s">
        <v>272</v>
      </c>
      <c r="H7" s="113" t="s">
        <v>275</v>
      </c>
      <c r="I7" s="47"/>
      <c r="J7" s="47"/>
      <c r="K7" s="47" t="s">
        <v>254</v>
      </c>
      <c r="L7" s="47"/>
      <c r="M7" s="47" t="s">
        <v>273</v>
      </c>
      <c r="N7" s="47">
        <v>25</v>
      </c>
      <c r="P7" s="47"/>
      <c r="Q7" s="47"/>
      <c r="R7" s="47">
        <v>2</v>
      </c>
      <c r="S7" s="47" t="s">
        <v>167</v>
      </c>
      <c r="T7" s="47" t="s">
        <v>274</v>
      </c>
      <c r="U7" s="47"/>
      <c r="V7" s="47"/>
      <c r="W7" s="47"/>
      <c r="X7" s="47">
        <v>6</v>
      </c>
      <c r="Y7" s="47" t="s">
        <v>172</v>
      </c>
      <c r="Z7" s="47"/>
      <c r="AA7" s="47"/>
    </row>
    <row r="8" spans="1:29" ht="12.75" x14ac:dyDescent="0.2">
      <c r="A8" s="72"/>
      <c r="B8" s="62" t="s">
        <v>173</v>
      </c>
      <c r="C8" s="77"/>
      <c r="D8" s="107"/>
      <c r="E8" s="61"/>
      <c r="F8" s="61" t="s">
        <v>174</v>
      </c>
      <c r="G8" s="83"/>
      <c r="H8" s="117"/>
      <c r="I8" s="73"/>
      <c r="J8" s="73"/>
      <c r="K8" s="73" t="s">
        <v>255</v>
      </c>
      <c r="L8" s="73"/>
      <c r="M8" s="73" t="str">
        <f>MID(M5,4,2)</f>
        <v>01</v>
      </c>
      <c r="N8" s="73">
        <f t="shared" si="0"/>
        <v>1</v>
      </c>
      <c r="O8" s="60" t="str">
        <f>VLOOKUP(N8,R6:S17,2,0)</f>
        <v>Enero</v>
      </c>
      <c r="P8" s="73"/>
      <c r="Q8" s="73"/>
      <c r="R8" s="73">
        <f>VALUE(3)</f>
        <v>3</v>
      </c>
      <c r="S8" s="73" t="s">
        <v>168</v>
      </c>
      <c r="T8" s="73" t="str">
        <f>MID(T5,4,2)</f>
        <v>er</v>
      </c>
      <c r="U8" s="73"/>
      <c r="V8" s="73"/>
      <c r="W8" s="73"/>
      <c r="X8" s="73">
        <v>7</v>
      </c>
      <c r="Y8" s="73" t="s">
        <v>175</v>
      </c>
      <c r="Z8" s="73"/>
      <c r="AA8" s="73"/>
    </row>
    <row r="9" spans="1:29" ht="12.75" x14ac:dyDescent="0.2">
      <c r="A9" s="72"/>
      <c r="B9" s="62" t="s">
        <v>176</v>
      </c>
      <c r="C9" s="78"/>
      <c r="D9" s="111"/>
      <c r="E9" s="48"/>
      <c r="F9" s="61" t="s">
        <v>177</v>
      </c>
      <c r="G9" s="82"/>
      <c r="H9" s="104"/>
      <c r="I9" s="73"/>
      <c r="J9" s="73"/>
      <c r="K9" s="73" t="s">
        <v>256</v>
      </c>
      <c r="L9" s="73"/>
      <c r="M9" s="73" t="str">
        <f>MID(M3,5,4)</f>
        <v>2022</v>
      </c>
      <c r="N9" s="73">
        <f t="shared" si="0"/>
        <v>2022</v>
      </c>
      <c r="P9" s="73"/>
      <c r="Q9" s="73"/>
      <c r="R9" s="73">
        <f>VALUE(4)</f>
        <v>4</v>
      </c>
      <c r="S9" s="73" t="s">
        <v>169</v>
      </c>
      <c r="T9" s="73" t="str">
        <f>MID(T5,7,4)</f>
        <v>or</v>
      </c>
      <c r="U9" s="73"/>
      <c r="V9" s="73"/>
      <c r="W9" s="73"/>
      <c r="X9" s="73">
        <v>8</v>
      </c>
      <c r="Y9" s="73" t="s">
        <v>178</v>
      </c>
      <c r="Z9" s="73"/>
      <c r="AA9" s="73"/>
    </row>
    <row r="10" spans="1:29" ht="12.75" x14ac:dyDescent="0.2">
      <c r="A10" s="72"/>
      <c r="B10" s="64" t="s">
        <v>179</v>
      </c>
      <c r="C10" s="79">
        <f>SUM(C11:C17)</f>
        <v>5093849900.2799997</v>
      </c>
      <c r="D10" s="109">
        <f>SUM(D11:D17)</f>
        <v>6478887831.3600006</v>
      </c>
      <c r="E10" s="65"/>
      <c r="F10" s="61" t="s">
        <v>180</v>
      </c>
      <c r="G10" s="79">
        <f>SUM(G11:G19)</f>
        <v>4598198166.7699995</v>
      </c>
      <c r="H10" s="109">
        <f>SUM(H11:H19)</f>
        <v>4351719670.3899994</v>
      </c>
      <c r="I10" s="73"/>
      <c r="J10" s="73"/>
      <c r="K10" s="73"/>
      <c r="L10" s="73"/>
      <c r="M10" s="73" t="str">
        <f>MID(M4,5,4)</f>
        <v>2021</v>
      </c>
      <c r="N10" s="73">
        <f t="shared" si="0"/>
        <v>2021</v>
      </c>
      <c r="P10" s="73"/>
      <c r="Q10" s="73"/>
      <c r="R10" s="73">
        <f>VALUE(5)</f>
        <v>5</v>
      </c>
      <c r="S10" s="73" t="s">
        <v>170</v>
      </c>
      <c r="T10" s="73"/>
      <c r="U10" s="73"/>
      <c r="V10" s="73"/>
      <c r="W10" s="73"/>
      <c r="X10" s="73">
        <v>9</v>
      </c>
      <c r="Y10" s="73" t="s">
        <v>181</v>
      </c>
      <c r="Z10" s="73"/>
      <c r="AA10" s="73"/>
    </row>
    <row r="11" spans="1:29" ht="12.75" x14ac:dyDescent="0.2">
      <c r="A11" s="72"/>
      <c r="B11" s="49" t="s">
        <v>38</v>
      </c>
      <c r="C11" s="80">
        <f>-1227558161.2+1559336263.54</f>
        <v>331778102.33999991</v>
      </c>
      <c r="D11" s="114">
        <v>497794828.80000001</v>
      </c>
      <c r="E11" s="55"/>
      <c r="F11" s="48" t="s">
        <v>90</v>
      </c>
      <c r="G11" s="80">
        <v>602088495.88999999</v>
      </c>
      <c r="H11" s="117">
        <v>618016643.24000001</v>
      </c>
      <c r="I11" s="73"/>
      <c r="J11" s="73"/>
      <c r="K11" s="73"/>
      <c r="L11" s="73"/>
      <c r="M11" s="73"/>
      <c r="N11" s="73"/>
      <c r="P11" s="73"/>
      <c r="Q11" s="73"/>
      <c r="R11" s="73">
        <f>VALUE(6)</f>
        <v>6</v>
      </c>
      <c r="S11" s="73" t="s">
        <v>172</v>
      </c>
      <c r="T11" s="73"/>
      <c r="U11" s="73"/>
      <c r="V11" s="73"/>
      <c r="W11" s="73"/>
      <c r="X11" s="73">
        <v>10</v>
      </c>
      <c r="Y11" s="73" t="s">
        <v>182</v>
      </c>
      <c r="Z11" s="73"/>
      <c r="AA11" s="73"/>
      <c r="AC11" s="70"/>
    </row>
    <row r="12" spans="1:29" ht="12.75" x14ac:dyDescent="0.2">
      <c r="A12" s="72"/>
      <c r="B12" s="49" t="s">
        <v>39</v>
      </c>
      <c r="C12" s="80">
        <v>3284982244.9699998</v>
      </c>
      <c r="D12" s="114">
        <v>5449781620.9099998</v>
      </c>
      <c r="E12" s="55"/>
      <c r="F12" s="48" t="s">
        <v>91</v>
      </c>
      <c r="G12" s="80">
        <f>990939366.62+855345967+2603904.19</f>
        <v>1848889237.8099999</v>
      </c>
      <c r="H12" s="117">
        <v>180235589.90000001</v>
      </c>
      <c r="I12" s="73"/>
      <c r="J12" s="73"/>
      <c r="K12" s="73" t="s">
        <v>257</v>
      </c>
      <c r="L12" s="73"/>
      <c r="M12" s="73" t="str">
        <f>MID(M4,5,4)</f>
        <v>2021</v>
      </c>
      <c r="N12" s="73"/>
      <c r="P12" s="73"/>
      <c r="Q12" s="73"/>
      <c r="R12" s="73">
        <f>VALUE(7)</f>
        <v>7</v>
      </c>
      <c r="S12" s="73" t="s">
        <v>175</v>
      </c>
      <c r="T12" s="73" t="str">
        <f>MID(T4,5,4)</f>
        <v>al</v>
      </c>
      <c r="U12" s="73"/>
      <c r="V12" s="73"/>
      <c r="W12" s="73"/>
      <c r="X12" s="73">
        <v>11</v>
      </c>
      <c r="Y12" s="73" t="s">
        <v>183</v>
      </c>
      <c r="Z12" s="73"/>
      <c r="AA12" s="73"/>
      <c r="AC12" s="70"/>
    </row>
    <row r="13" spans="1:29" ht="12.75" x14ac:dyDescent="0.2">
      <c r="A13" s="72"/>
      <c r="B13" s="49" t="s">
        <v>40</v>
      </c>
      <c r="C13" s="80">
        <v>0</v>
      </c>
      <c r="D13" s="114">
        <v>0</v>
      </c>
      <c r="E13" s="55"/>
      <c r="F13" s="48" t="s">
        <v>184</v>
      </c>
      <c r="G13" s="80">
        <v>41826171.68</v>
      </c>
      <c r="H13" s="117">
        <v>119240886.73</v>
      </c>
      <c r="I13" s="73"/>
      <c r="J13" s="73"/>
      <c r="K13" s="73" t="s">
        <v>258</v>
      </c>
      <c r="L13" s="73"/>
      <c r="M13" s="73" t="str">
        <f>MID(M3,5,4)</f>
        <v>2022</v>
      </c>
      <c r="N13" s="73"/>
      <c r="P13" s="73"/>
      <c r="Q13" s="73"/>
      <c r="R13" s="73">
        <f>VALUE(8)</f>
        <v>8</v>
      </c>
      <c r="S13" s="73" t="s">
        <v>178</v>
      </c>
      <c r="T13" s="73" t="str">
        <f>MID(T3,5,4)</f>
        <v/>
      </c>
      <c r="U13" s="73"/>
      <c r="V13" s="73"/>
      <c r="W13" s="73"/>
      <c r="X13" s="73">
        <v>12</v>
      </c>
      <c r="Y13" s="73" t="s">
        <v>158</v>
      </c>
      <c r="Z13" s="73"/>
      <c r="AA13" s="73"/>
      <c r="AC13" s="70"/>
    </row>
    <row r="14" spans="1:29" ht="12.75" x14ac:dyDescent="0.2">
      <c r="A14" s="72"/>
      <c r="B14" s="49" t="s">
        <v>41</v>
      </c>
      <c r="C14" s="80">
        <v>624249102.75</v>
      </c>
      <c r="D14" s="114">
        <v>11166349.01</v>
      </c>
      <c r="E14" s="55"/>
      <c r="F14" s="48" t="s">
        <v>185</v>
      </c>
      <c r="G14" s="80">
        <v>69454878.519999996</v>
      </c>
      <c r="H14" s="117">
        <v>69649259.519999996</v>
      </c>
      <c r="I14" s="73"/>
      <c r="J14" s="73"/>
      <c r="K14" s="73"/>
      <c r="L14" s="73"/>
      <c r="M14" s="73"/>
      <c r="N14" s="73"/>
      <c r="P14" s="73"/>
      <c r="Q14" s="73"/>
      <c r="R14" s="73">
        <f>VALUE(9)</f>
        <v>9</v>
      </c>
      <c r="S14" s="73" t="s">
        <v>181</v>
      </c>
      <c r="T14" s="73"/>
      <c r="U14" s="73"/>
      <c r="V14" s="73"/>
      <c r="W14" s="73"/>
      <c r="X14" s="73"/>
      <c r="Y14" s="73"/>
      <c r="Z14" s="73"/>
      <c r="AA14" s="73"/>
      <c r="AB14" s="70"/>
      <c r="AC14" s="70"/>
    </row>
    <row r="15" spans="1:29" ht="12.75" x14ac:dyDescent="0.2">
      <c r="B15" s="49" t="s">
        <v>42</v>
      </c>
      <c r="C15" s="80">
        <v>852811444.22000003</v>
      </c>
      <c r="D15" s="114">
        <v>520116026.63999999</v>
      </c>
      <c r="E15" s="55"/>
      <c r="F15" s="48" t="s">
        <v>94</v>
      </c>
      <c r="G15" s="80">
        <v>586889359.89999998</v>
      </c>
      <c r="H15" s="117">
        <v>1283364283.02</v>
      </c>
      <c r="K15" s="60" t="e">
        <f>CONCATENATE("01/",IF(OR(#REF!="13",#REF!="14",#REF!="15",#REF!="16"),12,#REF!),"/",M13)</f>
        <v>#REF!</v>
      </c>
      <c r="M15" s="60" t="e">
        <f>CONCATENATE("01/",#REF!,"/",O13)</f>
        <v>#REF!</v>
      </c>
      <c r="P15" s="73"/>
      <c r="Q15" s="73"/>
      <c r="R15" s="73">
        <f>VALUE(10)</f>
        <v>10</v>
      </c>
      <c r="S15" s="73" t="s">
        <v>182</v>
      </c>
      <c r="AC15" s="70"/>
    </row>
    <row r="16" spans="1:29" ht="12.75" x14ac:dyDescent="0.2">
      <c r="B16" s="53" t="s">
        <v>186</v>
      </c>
      <c r="C16" s="80">
        <v>0</v>
      </c>
      <c r="D16" s="114">
        <v>0</v>
      </c>
      <c r="E16" s="55"/>
      <c r="F16" s="54" t="s">
        <v>187</v>
      </c>
      <c r="G16" s="80">
        <v>3749643.83</v>
      </c>
      <c r="H16" s="117">
        <v>4428130.68</v>
      </c>
      <c r="K16" s="69" t="e">
        <f>EOMONTH(K15,0)</f>
        <v>#REF!</v>
      </c>
      <c r="M16" s="69" t="e">
        <f>EOMONTH(M15,0)</f>
        <v>#REF!</v>
      </c>
      <c r="P16" s="73"/>
      <c r="Q16" s="73"/>
      <c r="R16" s="73">
        <f>VALUE(11)</f>
        <v>11</v>
      </c>
      <c r="S16" s="73" t="s">
        <v>183</v>
      </c>
      <c r="AC16" s="70"/>
    </row>
    <row r="17" spans="2:29" ht="12.75" x14ac:dyDescent="0.2">
      <c r="B17" s="49" t="s">
        <v>44</v>
      </c>
      <c r="C17" s="80">
        <v>29006</v>
      </c>
      <c r="D17" s="114">
        <v>29006</v>
      </c>
      <c r="E17" s="55"/>
      <c r="F17" s="48" t="s">
        <v>96</v>
      </c>
      <c r="G17" s="80">
        <v>1426505116.0599999</v>
      </c>
      <c r="H17" s="117">
        <v>1122589129.1400001</v>
      </c>
      <c r="K17" s="69"/>
      <c r="P17" s="73"/>
      <c r="Q17" s="73"/>
      <c r="R17" s="73">
        <f>VALUE(12)</f>
        <v>12</v>
      </c>
      <c r="S17" s="73" t="s">
        <v>158</v>
      </c>
      <c r="AC17" s="70"/>
    </row>
    <row r="18" spans="2:29" ht="12.75" x14ac:dyDescent="0.2">
      <c r="B18" s="64" t="s">
        <v>188</v>
      </c>
      <c r="C18" s="79">
        <f>C19+C20+C21+C22+C23+C24+C25</f>
        <v>1929821945.8099999</v>
      </c>
      <c r="D18" s="109">
        <f>D19+D20+D21+D22+D23+D24+D25</f>
        <v>2300853433.4299998</v>
      </c>
      <c r="E18" s="55"/>
      <c r="F18" s="48" t="s">
        <v>189</v>
      </c>
      <c r="G18" s="80">
        <f>1572374.13+60138.52</f>
        <v>1632512.65</v>
      </c>
      <c r="H18" s="117">
        <v>377097.23</v>
      </c>
      <c r="K18" s="60" t="str">
        <f>CONCATENATE("01/",IF(OR(M6="13",M6="14",M6="15",M6="16"),"12",M6),"/",M12)</f>
        <v>01/12/2021</v>
      </c>
      <c r="R18" s="73">
        <v>13</v>
      </c>
      <c r="S18" s="73" t="s">
        <v>158</v>
      </c>
      <c r="AC18" s="70"/>
    </row>
    <row r="19" spans="2:29" ht="12.75" x14ac:dyDescent="0.2">
      <c r="B19" s="49" t="s">
        <v>46</v>
      </c>
      <c r="C19" s="80">
        <v>-0.05</v>
      </c>
      <c r="D19" s="114">
        <v>-0.05</v>
      </c>
      <c r="E19" s="55"/>
      <c r="F19" s="48" t="s">
        <v>98</v>
      </c>
      <c r="G19" s="80">
        <f>-24092070.57+41254821</f>
        <v>17162750.43</v>
      </c>
      <c r="H19" s="117">
        <v>953818650.92999995</v>
      </c>
      <c r="K19" s="69">
        <f>EOMONTH(K18,0)</f>
        <v>44561</v>
      </c>
      <c r="R19" s="73">
        <v>14</v>
      </c>
      <c r="S19" s="73" t="s">
        <v>158</v>
      </c>
      <c r="AC19" s="70"/>
    </row>
    <row r="20" spans="2:29" ht="12.75" x14ac:dyDescent="0.2">
      <c r="B20" s="49" t="s">
        <v>47</v>
      </c>
      <c r="C20" s="80">
        <v>779707622.24000001</v>
      </c>
      <c r="D20" s="114">
        <v>39490.47</v>
      </c>
      <c r="E20" s="55"/>
      <c r="F20" s="61" t="s">
        <v>190</v>
      </c>
      <c r="G20" s="79">
        <f>SUM(G21:G23)</f>
        <v>933333335</v>
      </c>
      <c r="H20" s="79">
        <f>SUM(H21:H23)</f>
        <v>588000000</v>
      </c>
      <c r="R20" s="73">
        <v>15</v>
      </c>
      <c r="S20" s="73" t="s">
        <v>158</v>
      </c>
      <c r="AC20" s="70"/>
    </row>
    <row r="21" spans="2:29" ht="12.75" x14ac:dyDescent="0.2">
      <c r="B21" s="49" t="s">
        <v>48</v>
      </c>
      <c r="C21" s="80">
        <f>-637730736.21+855345967+41254821</f>
        <v>258870051.78999996</v>
      </c>
      <c r="D21" s="114">
        <v>1634761593.5999999</v>
      </c>
      <c r="E21" s="55"/>
      <c r="F21" s="48" t="s">
        <v>100</v>
      </c>
      <c r="G21" s="80">
        <v>933333335</v>
      </c>
      <c r="H21" s="117">
        <v>588000000</v>
      </c>
      <c r="K21" s="60" t="e">
        <f>TEXT(K16,"dd")</f>
        <v>#REF!</v>
      </c>
      <c r="M21" s="60" t="e">
        <f>TEXT(M16,"dd")</f>
        <v>#REF!</v>
      </c>
      <c r="R21" s="73">
        <v>16</v>
      </c>
      <c r="S21" s="73" t="s">
        <v>158</v>
      </c>
      <c r="AB21" s="71"/>
      <c r="AC21" s="70"/>
    </row>
    <row r="22" spans="2:29" ht="12.75" x14ac:dyDescent="0.2">
      <c r="B22" s="49" t="s">
        <v>49</v>
      </c>
      <c r="C22" s="80">
        <f>-60138.52+60138.52</f>
        <v>0</v>
      </c>
      <c r="D22" s="114">
        <v>0</v>
      </c>
      <c r="E22" s="55"/>
      <c r="F22" s="48" t="s">
        <v>191</v>
      </c>
      <c r="G22" s="80">
        <v>0</v>
      </c>
      <c r="H22" s="117">
        <v>0</v>
      </c>
      <c r="K22" s="60" t="str">
        <f>TEXT(K19,"dd")</f>
        <v>31</v>
      </c>
      <c r="AB22" s="71"/>
      <c r="AC22" s="70"/>
    </row>
    <row r="23" spans="2:29" ht="12.75" x14ac:dyDescent="0.2">
      <c r="B23" s="49" t="s">
        <v>50</v>
      </c>
      <c r="C23" s="80">
        <v>44639169.369999997</v>
      </c>
      <c r="D23" s="114">
        <v>41039984.75</v>
      </c>
      <c r="E23" s="55"/>
      <c r="F23" s="48" t="s">
        <v>102</v>
      </c>
      <c r="G23" s="80">
        <v>0</v>
      </c>
      <c r="H23" s="117">
        <v>0</v>
      </c>
      <c r="AB23" s="71"/>
      <c r="AC23" s="70"/>
    </row>
    <row r="24" spans="2:29" ht="12.75" x14ac:dyDescent="0.2">
      <c r="B24" s="49" t="s">
        <v>51</v>
      </c>
      <c r="C24" s="80">
        <v>47996401.299999997</v>
      </c>
      <c r="D24" s="114">
        <v>46887396.299999997</v>
      </c>
      <c r="E24" s="55"/>
      <c r="F24" s="61" t="s">
        <v>192</v>
      </c>
      <c r="G24" s="79">
        <f>SUM(G25:G26)</f>
        <v>460951437.25999999</v>
      </c>
      <c r="H24" s="109">
        <f>SUM(H25:H26)</f>
        <v>419058582.98000002</v>
      </c>
      <c r="K24" s="60" t="e">
        <f>CONCATENATE("Al"," ",K21," ","de"," ",#REF!," ","del"," ",N9," ","y"," ","al"," ",K22," ","de"," ",O6," ","del"," ",N10)</f>
        <v>#REF!</v>
      </c>
      <c r="AB24" s="71"/>
      <c r="AC24" s="70"/>
    </row>
    <row r="25" spans="2:29" ht="12.75" x14ac:dyDescent="0.2">
      <c r="B25" s="49" t="s">
        <v>193</v>
      </c>
      <c r="C25" s="80">
        <v>798608701.15999997</v>
      </c>
      <c r="D25" s="114">
        <v>578124968.36000001</v>
      </c>
      <c r="E25" s="55"/>
      <c r="F25" s="48" t="s">
        <v>104</v>
      </c>
      <c r="G25" s="80">
        <v>460951437.25999999</v>
      </c>
      <c r="H25" s="117">
        <v>419058582.98000002</v>
      </c>
      <c r="K25" s="60" t="e">
        <f>CONCATENATE("Al"," ",K21," ","de"," ",O6," ","del"," ",N10," ","y"," ","al"," ",K21," ","de"," ",#REF!," ","del"," ",N9)</f>
        <v>#REF!</v>
      </c>
      <c r="AB25" s="71"/>
      <c r="AC25" s="70"/>
    </row>
    <row r="26" spans="2:29" ht="12.75" x14ac:dyDescent="0.2">
      <c r="B26" s="62" t="s">
        <v>194</v>
      </c>
      <c r="C26" s="79">
        <f>SUM(C27:C31)</f>
        <v>297502576.70999998</v>
      </c>
      <c r="D26" s="79">
        <f>SUM(D27:D31)</f>
        <v>450894765.5</v>
      </c>
      <c r="E26" s="55"/>
      <c r="F26" s="48" t="s">
        <v>105</v>
      </c>
      <c r="G26" s="80">
        <v>0</v>
      </c>
      <c r="H26" s="117">
        <v>0</v>
      </c>
      <c r="AB26" s="71"/>
      <c r="AC26" s="70"/>
    </row>
    <row r="27" spans="2:29" ht="12.75" x14ac:dyDescent="0.2">
      <c r="B27" s="53" t="s">
        <v>195</v>
      </c>
      <c r="C27" s="80">
        <v>0</v>
      </c>
      <c r="D27" s="114">
        <v>0</v>
      </c>
      <c r="E27" s="55"/>
      <c r="F27" s="61" t="s">
        <v>196</v>
      </c>
      <c r="G27" s="79">
        <v>0</v>
      </c>
      <c r="H27" s="106">
        <v>0</v>
      </c>
      <c r="AC27" s="70"/>
    </row>
    <row r="28" spans="2:29" ht="12.75" x14ac:dyDescent="0.2">
      <c r="B28" s="49" t="s">
        <v>197</v>
      </c>
      <c r="C28" s="80">
        <v>0</v>
      </c>
      <c r="D28" s="114">
        <v>0</v>
      </c>
      <c r="E28" s="55"/>
      <c r="F28" s="61" t="s">
        <v>198</v>
      </c>
      <c r="G28" s="79">
        <v>0</v>
      </c>
      <c r="H28" s="106">
        <v>0</v>
      </c>
      <c r="AC28" s="70"/>
    </row>
    <row r="29" spans="2:29" ht="12.75" x14ac:dyDescent="0.2">
      <c r="B29" s="49" t="s">
        <v>199</v>
      </c>
      <c r="C29" s="80">
        <v>0</v>
      </c>
      <c r="D29" s="114">
        <v>0</v>
      </c>
      <c r="E29" s="55"/>
      <c r="F29" s="48" t="s">
        <v>108</v>
      </c>
      <c r="G29" s="80">
        <v>0</v>
      </c>
      <c r="H29" s="117">
        <v>0</v>
      </c>
      <c r="AC29" s="70"/>
    </row>
    <row r="30" spans="2:29" ht="12.75" x14ac:dyDescent="0.2">
      <c r="B30" s="49" t="s">
        <v>200</v>
      </c>
      <c r="C30" s="80">
        <v>297502576.70999998</v>
      </c>
      <c r="D30" s="114">
        <v>450894765.5</v>
      </c>
      <c r="E30" s="55"/>
      <c r="F30" s="48" t="s">
        <v>109</v>
      </c>
      <c r="G30" s="80">
        <v>0</v>
      </c>
      <c r="H30" s="117">
        <v>0</v>
      </c>
      <c r="AC30" s="70"/>
    </row>
    <row r="31" spans="2:29" ht="12.75" x14ac:dyDescent="0.2">
      <c r="B31" s="49" t="s">
        <v>201</v>
      </c>
      <c r="C31" s="80">
        <v>0</v>
      </c>
      <c r="D31" s="114">
        <v>0</v>
      </c>
      <c r="E31" s="55"/>
      <c r="F31" s="48" t="s">
        <v>110</v>
      </c>
      <c r="G31" s="80">
        <v>0</v>
      </c>
      <c r="H31" s="117">
        <v>0</v>
      </c>
      <c r="AC31" s="70"/>
    </row>
    <row r="32" spans="2:29" ht="25.5" x14ac:dyDescent="0.2">
      <c r="B32" s="62" t="s">
        <v>202</v>
      </c>
      <c r="C32" s="79">
        <v>0</v>
      </c>
      <c r="D32" s="109">
        <v>0</v>
      </c>
      <c r="E32" s="55"/>
      <c r="F32" s="61" t="s">
        <v>203</v>
      </c>
      <c r="G32" s="79">
        <f>SUM(G33:G38)</f>
        <v>220827336.38000003</v>
      </c>
      <c r="H32" s="109">
        <f>SUM(H33:H38)</f>
        <v>231762171.27000001</v>
      </c>
      <c r="AC32" s="70"/>
    </row>
    <row r="33" spans="2:29" ht="12.75" x14ac:dyDescent="0.2">
      <c r="B33" s="49" t="s">
        <v>60</v>
      </c>
      <c r="C33" s="80">
        <v>0</v>
      </c>
      <c r="D33" s="114">
        <v>0</v>
      </c>
      <c r="E33" s="55"/>
      <c r="F33" s="48" t="s">
        <v>112</v>
      </c>
      <c r="G33" s="80">
        <v>13698453.58</v>
      </c>
      <c r="H33" s="117">
        <v>11966121.58</v>
      </c>
      <c r="AC33" s="70"/>
    </row>
    <row r="34" spans="2:29" ht="12.75" x14ac:dyDescent="0.2">
      <c r="B34" s="49" t="s">
        <v>61</v>
      </c>
      <c r="C34" s="80">
        <v>0</v>
      </c>
      <c r="D34" s="114">
        <v>0</v>
      </c>
      <c r="E34" s="55"/>
      <c r="F34" s="48" t="s">
        <v>113</v>
      </c>
      <c r="G34" s="80">
        <v>207128882.80000001</v>
      </c>
      <c r="H34" s="117">
        <v>219796049.69</v>
      </c>
      <c r="AC34" s="70"/>
    </row>
    <row r="35" spans="2:29" ht="12.75" x14ac:dyDescent="0.2">
      <c r="B35" s="49" t="s">
        <v>62</v>
      </c>
      <c r="C35" s="80">
        <v>0</v>
      </c>
      <c r="D35" s="114">
        <v>0</v>
      </c>
      <c r="E35" s="55"/>
      <c r="F35" s="48" t="s">
        <v>114</v>
      </c>
      <c r="G35" s="80">
        <v>0</v>
      </c>
      <c r="H35" s="117">
        <v>0</v>
      </c>
      <c r="AC35" s="70"/>
    </row>
    <row r="36" spans="2:29" ht="12.75" x14ac:dyDescent="0.2">
      <c r="B36" s="49" t="s">
        <v>204</v>
      </c>
      <c r="C36" s="80">
        <v>0</v>
      </c>
      <c r="D36" s="114">
        <v>0</v>
      </c>
      <c r="E36" s="55"/>
      <c r="F36" s="48" t="s">
        <v>205</v>
      </c>
      <c r="G36" s="80">
        <v>0</v>
      </c>
      <c r="H36" s="117">
        <v>0</v>
      </c>
      <c r="AC36" s="70"/>
    </row>
    <row r="37" spans="2:29" ht="12.75" x14ac:dyDescent="0.2">
      <c r="B37" s="49" t="s">
        <v>64</v>
      </c>
      <c r="C37" s="80">
        <v>0</v>
      </c>
      <c r="D37" s="114">
        <v>0</v>
      </c>
      <c r="E37" s="55"/>
      <c r="F37" s="48" t="s">
        <v>206</v>
      </c>
      <c r="G37" s="80">
        <v>0</v>
      </c>
      <c r="H37" s="117">
        <v>0</v>
      </c>
      <c r="AC37" s="70"/>
    </row>
    <row r="38" spans="2:29" ht="12.75" x14ac:dyDescent="0.2">
      <c r="B38" s="62" t="s">
        <v>207</v>
      </c>
      <c r="C38" s="79">
        <v>578456.49</v>
      </c>
      <c r="D38" s="109">
        <v>614872.34</v>
      </c>
      <c r="E38" s="55"/>
      <c r="F38" s="48" t="s">
        <v>117</v>
      </c>
      <c r="G38" s="80">
        <v>0</v>
      </c>
      <c r="H38" s="117">
        <v>0</v>
      </c>
      <c r="AC38" s="70"/>
    </row>
    <row r="39" spans="2:29" ht="12.75" x14ac:dyDescent="0.2">
      <c r="B39" s="62" t="s">
        <v>208</v>
      </c>
      <c r="C39" s="79">
        <v>0</v>
      </c>
      <c r="D39" s="109">
        <v>0</v>
      </c>
      <c r="E39" s="55"/>
      <c r="F39" s="61" t="s">
        <v>209</v>
      </c>
      <c r="G39" s="79">
        <v>0</v>
      </c>
      <c r="H39" s="106">
        <v>0</v>
      </c>
      <c r="AC39" s="70"/>
    </row>
    <row r="40" spans="2:29" ht="12.75" x14ac:dyDescent="0.2">
      <c r="B40" s="49" t="s">
        <v>210</v>
      </c>
      <c r="C40" s="80">
        <v>0</v>
      </c>
      <c r="D40" s="114">
        <v>0</v>
      </c>
      <c r="E40" s="55"/>
      <c r="F40" s="48" t="s">
        <v>119</v>
      </c>
      <c r="G40" s="80">
        <v>0</v>
      </c>
      <c r="H40" s="117">
        <v>0</v>
      </c>
      <c r="AC40" s="70"/>
    </row>
    <row r="41" spans="2:29" ht="12.75" x14ac:dyDescent="0.2">
      <c r="B41" s="49" t="s">
        <v>68</v>
      </c>
      <c r="C41" s="80">
        <v>0</v>
      </c>
      <c r="D41" s="114">
        <v>0</v>
      </c>
      <c r="E41" s="55"/>
      <c r="F41" s="48" t="s">
        <v>120</v>
      </c>
      <c r="G41" s="80">
        <v>0</v>
      </c>
      <c r="H41" s="117">
        <v>0</v>
      </c>
      <c r="AC41" s="70"/>
    </row>
    <row r="42" spans="2:29" ht="12.75" x14ac:dyDescent="0.2">
      <c r="B42" s="62" t="s">
        <v>211</v>
      </c>
      <c r="C42" s="79">
        <v>0</v>
      </c>
      <c r="D42" s="109">
        <f>SUM(D43:D46)</f>
        <v>18899998.010000002</v>
      </c>
      <c r="E42" s="55"/>
      <c r="F42" s="48" t="s">
        <v>121</v>
      </c>
      <c r="G42" s="80">
        <v>0</v>
      </c>
      <c r="H42" s="117">
        <v>0</v>
      </c>
      <c r="AC42" s="70"/>
    </row>
    <row r="43" spans="2:29" ht="12.75" x14ac:dyDescent="0.2">
      <c r="B43" s="49" t="s">
        <v>70</v>
      </c>
      <c r="C43" s="80">
        <v>0</v>
      </c>
      <c r="D43" s="114">
        <v>18899998.010000002</v>
      </c>
      <c r="E43" s="55"/>
      <c r="F43" s="61" t="s">
        <v>212</v>
      </c>
      <c r="G43" s="79">
        <f>SUM(G44:G46)</f>
        <v>844563893.75999999</v>
      </c>
      <c r="H43" s="109">
        <f>SUM(H44:H46)</f>
        <v>182429425.78999999</v>
      </c>
      <c r="AC43" s="70"/>
    </row>
    <row r="44" spans="2:29" ht="12.75" x14ac:dyDescent="0.2">
      <c r="B44" s="49" t="s">
        <v>71</v>
      </c>
      <c r="C44" s="80">
        <v>0</v>
      </c>
      <c r="D44" s="114">
        <v>0</v>
      </c>
      <c r="E44" s="55"/>
      <c r="F44" s="48" t="s">
        <v>123</v>
      </c>
      <c r="G44" s="80">
        <v>2823274.36</v>
      </c>
      <c r="H44" s="117">
        <v>2611013.15</v>
      </c>
      <c r="AC44" s="70"/>
    </row>
    <row r="45" spans="2:29" ht="12.75" x14ac:dyDescent="0.2">
      <c r="B45" s="49" t="s">
        <v>213</v>
      </c>
      <c r="C45" s="80">
        <v>0</v>
      </c>
      <c r="D45" s="114">
        <v>0</v>
      </c>
      <c r="E45" s="55"/>
      <c r="F45" s="48" t="s">
        <v>124</v>
      </c>
      <c r="G45" s="80">
        <f>-864254277.76+1559336263.54</f>
        <v>695081985.77999997</v>
      </c>
      <c r="H45" s="117">
        <v>179818412.63999999</v>
      </c>
      <c r="AC45" s="70"/>
    </row>
    <row r="46" spans="2:29" ht="12.75" x14ac:dyDescent="0.2">
      <c r="B46" s="49" t="s">
        <v>73</v>
      </c>
      <c r="C46" s="80">
        <v>0</v>
      </c>
      <c r="D46" s="114">
        <v>0</v>
      </c>
      <c r="E46" s="55"/>
      <c r="F46" s="48" t="s">
        <v>125</v>
      </c>
      <c r="G46" s="80">
        <v>146658633.62</v>
      </c>
      <c r="H46" s="117">
        <v>0</v>
      </c>
      <c r="AC46" s="70"/>
    </row>
    <row r="47" spans="2:29" ht="12.75" x14ac:dyDescent="0.2">
      <c r="B47" s="49"/>
      <c r="C47" s="80"/>
      <c r="D47" s="114"/>
      <c r="E47" s="55"/>
      <c r="F47" s="48"/>
      <c r="G47" s="80"/>
      <c r="H47" s="117"/>
      <c r="AC47" s="70"/>
    </row>
    <row r="48" spans="2:29" ht="12.75" x14ac:dyDescent="0.2">
      <c r="B48" s="62" t="s">
        <v>214</v>
      </c>
      <c r="C48" s="79">
        <f>C10+C18+C26+C38</f>
        <v>7321752879.29</v>
      </c>
      <c r="D48" s="109">
        <f>D10+D18+D26+D38+D42</f>
        <v>9250150900.6400013</v>
      </c>
      <c r="E48" s="55"/>
      <c r="F48" s="61" t="s">
        <v>215</v>
      </c>
      <c r="G48" s="79">
        <f>G10+G24+G20+G32+G43</f>
        <v>7057874169.1700001</v>
      </c>
      <c r="H48" s="109">
        <f>H10+H24+H20+H32+H43</f>
        <v>5772969850.4299994</v>
      </c>
      <c r="AC48" s="70"/>
    </row>
    <row r="49" spans="2:29" ht="12.75" x14ac:dyDescent="0.2">
      <c r="B49" s="49"/>
      <c r="C49" s="80"/>
      <c r="D49" s="114"/>
      <c r="E49" s="55"/>
      <c r="F49" s="48"/>
      <c r="G49" s="80"/>
      <c r="H49" s="117"/>
      <c r="AC49" s="70"/>
    </row>
    <row r="50" spans="2:29" ht="12.75" x14ac:dyDescent="0.2">
      <c r="B50" s="62" t="s">
        <v>216</v>
      </c>
      <c r="C50" s="80"/>
      <c r="D50" s="114"/>
      <c r="E50" s="55"/>
      <c r="F50" s="61" t="s">
        <v>217</v>
      </c>
      <c r="G50" s="80"/>
      <c r="H50" s="117"/>
      <c r="AC50" s="70"/>
    </row>
    <row r="51" spans="2:29" ht="12.75" x14ac:dyDescent="0.2">
      <c r="B51" s="49" t="s">
        <v>218</v>
      </c>
      <c r="C51" s="80">
        <v>24788060832.040001</v>
      </c>
      <c r="D51" s="114">
        <v>24842940219.959999</v>
      </c>
      <c r="E51" s="55"/>
      <c r="F51" s="48" t="s">
        <v>219</v>
      </c>
      <c r="G51" s="80">
        <v>0</v>
      </c>
      <c r="H51" s="117">
        <v>0</v>
      </c>
      <c r="AC51" s="70"/>
    </row>
    <row r="52" spans="2:29" ht="12.75" x14ac:dyDescent="0.2">
      <c r="B52" s="49" t="s">
        <v>220</v>
      </c>
      <c r="C52" s="80">
        <v>180010314.5</v>
      </c>
      <c r="D52" s="114">
        <v>180010314.5</v>
      </c>
      <c r="E52" s="55"/>
      <c r="F52" s="48" t="s">
        <v>221</v>
      </c>
      <c r="G52" s="80">
        <v>0</v>
      </c>
      <c r="H52" s="117">
        <v>0</v>
      </c>
      <c r="AB52" s="70"/>
      <c r="AC52" s="70"/>
    </row>
    <row r="53" spans="2:29" ht="12.75" x14ac:dyDescent="0.2">
      <c r="B53" s="49" t="s">
        <v>222</v>
      </c>
      <c r="C53" s="80">
        <v>18790779606.889999</v>
      </c>
      <c r="D53" s="114">
        <v>14892889881.76</v>
      </c>
      <c r="E53" s="55"/>
      <c r="F53" s="48" t="s">
        <v>223</v>
      </c>
      <c r="G53" s="80">
        <v>19259970436.740002</v>
      </c>
      <c r="H53" s="117">
        <v>19874251150.099998</v>
      </c>
      <c r="AC53" s="70"/>
    </row>
    <row r="54" spans="2:29" ht="12.75" x14ac:dyDescent="0.2">
      <c r="B54" s="49" t="s">
        <v>224</v>
      </c>
      <c r="C54" s="80">
        <v>3136472225.4299998</v>
      </c>
      <c r="D54" s="114">
        <v>3000169921.0300002</v>
      </c>
      <c r="E54" s="55"/>
      <c r="F54" s="48" t="s">
        <v>225</v>
      </c>
      <c r="G54" s="80">
        <v>0</v>
      </c>
      <c r="H54" s="117">
        <v>0</v>
      </c>
      <c r="AC54" s="70"/>
    </row>
    <row r="55" spans="2:29" ht="12.75" x14ac:dyDescent="0.2">
      <c r="B55" s="49" t="s">
        <v>226</v>
      </c>
      <c r="C55" s="80">
        <v>137079404.19</v>
      </c>
      <c r="D55" s="114">
        <v>125823150.47</v>
      </c>
      <c r="E55" s="55"/>
      <c r="F55" s="48" t="s">
        <v>227</v>
      </c>
      <c r="G55" s="80">
        <v>0</v>
      </c>
      <c r="H55" s="117">
        <v>0</v>
      </c>
      <c r="AC55" s="70"/>
    </row>
    <row r="56" spans="2:29" ht="12.75" x14ac:dyDescent="0.2">
      <c r="B56" s="49" t="s">
        <v>228</v>
      </c>
      <c r="C56" s="80">
        <v>-1131190122.48</v>
      </c>
      <c r="D56" s="114">
        <v>-1104172166.22</v>
      </c>
      <c r="E56" s="55"/>
      <c r="F56" s="48" t="s">
        <v>229</v>
      </c>
      <c r="G56" s="80">
        <v>0</v>
      </c>
      <c r="H56" s="117">
        <v>0</v>
      </c>
      <c r="AC56" s="70"/>
    </row>
    <row r="57" spans="2:29" ht="12.75" x14ac:dyDescent="0.2">
      <c r="B57" s="49" t="s">
        <v>230</v>
      </c>
      <c r="C57" s="80">
        <v>32457644.670000002</v>
      </c>
      <c r="D57" s="114">
        <v>32457644.670000002</v>
      </c>
      <c r="E57" s="55"/>
      <c r="F57" s="48"/>
      <c r="G57" s="80"/>
      <c r="H57" s="117"/>
      <c r="AC57" s="70"/>
    </row>
    <row r="58" spans="2:29" ht="12.75" x14ac:dyDescent="0.2">
      <c r="B58" s="49" t="s">
        <v>231</v>
      </c>
      <c r="C58" s="80">
        <v>0</v>
      </c>
      <c r="D58" s="114">
        <v>0</v>
      </c>
      <c r="E58" s="55"/>
      <c r="F58" s="61" t="s">
        <v>232</v>
      </c>
      <c r="G58" s="79">
        <f>SUM(G51:G57)</f>
        <v>19259970436.740002</v>
      </c>
      <c r="H58" s="79">
        <f>SUM(H51:H57)</f>
        <v>19874251150.099998</v>
      </c>
      <c r="AC58" s="70"/>
    </row>
    <row r="59" spans="2:29" ht="12.75" x14ac:dyDescent="0.2">
      <c r="B59" s="49" t="s">
        <v>233</v>
      </c>
      <c r="C59" s="80">
        <v>0</v>
      </c>
      <c r="D59" s="114">
        <v>0</v>
      </c>
      <c r="E59" s="55"/>
      <c r="F59" s="55"/>
      <c r="G59" s="80"/>
      <c r="H59" s="117"/>
      <c r="AC59" s="70"/>
    </row>
    <row r="60" spans="2:29" ht="12.75" x14ac:dyDescent="0.2">
      <c r="B60" s="49"/>
      <c r="C60" s="80"/>
      <c r="D60" s="114"/>
      <c r="E60" s="55"/>
      <c r="F60" s="61" t="s">
        <v>234</v>
      </c>
      <c r="G60" s="79">
        <f>G48+G58</f>
        <v>26317844605.910004</v>
      </c>
      <c r="H60" s="109">
        <f>H48+H58</f>
        <v>25647221000.529999</v>
      </c>
      <c r="AC60" s="70"/>
    </row>
    <row r="61" spans="2:29" ht="12.75" x14ac:dyDescent="0.2">
      <c r="B61" s="62" t="s">
        <v>235</v>
      </c>
      <c r="C61" s="79">
        <f>SUM(C51:C60)</f>
        <v>45933669905.239998</v>
      </c>
      <c r="D61" s="109">
        <f>SUM(D51:D60)</f>
        <v>41970118966.169998</v>
      </c>
      <c r="E61" s="55"/>
      <c r="F61" s="48"/>
      <c r="G61" s="80"/>
      <c r="H61" s="104"/>
      <c r="AC61" s="70"/>
    </row>
    <row r="62" spans="2:29" ht="12.75" x14ac:dyDescent="0.2">
      <c r="B62" s="49"/>
      <c r="C62" s="80"/>
      <c r="D62" s="114"/>
      <c r="E62" s="55"/>
      <c r="F62" s="61" t="s">
        <v>236</v>
      </c>
      <c r="G62" s="80"/>
      <c r="H62" s="104"/>
      <c r="AC62" s="70"/>
    </row>
    <row r="63" spans="2:29" ht="12.75" x14ac:dyDescent="0.2">
      <c r="B63" s="62" t="s">
        <v>237</v>
      </c>
      <c r="C63" s="79">
        <f>C48+C61</f>
        <v>53255422784.529999</v>
      </c>
      <c r="D63" s="109">
        <f>D48+D61</f>
        <v>51220269866.809998</v>
      </c>
      <c r="E63" s="55"/>
      <c r="F63" s="48"/>
      <c r="G63" s="80"/>
      <c r="H63" s="104"/>
      <c r="AC63" s="70"/>
    </row>
    <row r="64" spans="2:29" ht="12.75" x14ac:dyDescent="0.2">
      <c r="B64" s="49"/>
      <c r="C64" s="81"/>
      <c r="D64" s="111"/>
      <c r="E64" s="48"/>
      <c r="F64" s="61" t="s">
        <v>238</v>
      </c>
      <c r="G64" s="79">
        <v>34973996919.870003</v>
      </c>
      <c r="H64" s="79">
        <f>SUM(H65:H67)</f>
        <v>34323466407.059998</v>
      </c>
      <c r="AC64" s="70"/>
    </row>
    <row r="65" spans="2:29" ht="12.75" x14ac:dyDescent="0.2">
      <c r="B65" s="49"/>
      <c r="C65" s="82"/>
      <c r="D65" s="111"/>
      <c r="E65" s="48"/>
      <c r="F65" s="48" t="s">
        <v>239</v>
      </c>
      <c r="G65" s="80">
        <v>34964825401.910004</v>
      </c>
      <c r="H65" s="117">
        <v>34317891851.709999</v>
      </c>
      <c r="AC65" s="70"/>
    </row>
    <row r="66" spans="2:29" ht="12.75" x14ac:dyDescent="0.2">
      <c r="B66" s="49"/>
      <c r="C66" s="82"/>
      <c r="D66" s="111"/>
      <c r="E66" s="48"/>
      <c r="F66" s="48" t="s">
        <v>240</v>
      </c>
      <c r="G66" s="80">
        <v>0</v>
      </c>
      <c r="H66" s="117">
        <v>0</v>
      </c>
      <c r="AC66" s="70"/>
    </row>
    <row r="67" spans="2:29" ht="12.75" x14ac:dyDescent="0.2">
      <c r="B67" s="49"/>
      <c r="C67" s="82"/>
      <c r="D67" s="111"/>
      <c r="E67" s="48"/>
      <c r="F67" s="48" t="s">
        <v>241</v>
      </c>
      <c r="G67" s="80">
        <v>9171517.9600000009</v>
      </c>
      <c r="H67" s="117">
        <v>5574555.3499999996</v>
      </c>
      <c r="AC67" s="70"/>
    </row>
    <row r="68" spans="2:29" ht="12.75" x14ac:dyDescent="0.2">
      <c r="B68" s="49"/>
      <c r="C68" s="82"/>
      <c r="D68" s="111"/>
      <c r="E68" s="48"/>
      <c r="F68" s="48"/>
      <c r="G68" s="80"/>
      <c r="H68" s="117"/>
      <c r="AC68" s="70"/>
    </row>
    <row r="69" spans="2:29" ht="12.75" x14ac:dyDescent="0.2">
      <c r="B69" s="49"/>
      <c r="C69" s="82"/>
      <c r="D69" s="111"/>
      <c r="E69" s="48"/>
      <c r="F69" s="61" t="s">
        <v>242</v>
      </c>
      <c r="G69" s="79">
        <v>-8036418741.2600002</v>
      </c>
      <c r="H69" s="106">
        <f>SUM(H70:H74)</f>
        <v>-8750417540.7800007</v>
      </c>
      <c r="AC69" s="70"/>
    </row>
    <row r="70" spans="2:29" ht="12.75" x14ac:dyDescent="0.2">
      <c r="B70" s="49"/>
      <c r="C70" s="82"/>
      <c r="D70" s="111"/>
      <c r="E70" s="48"/>
      <c r="F70" s="48" t="s">
        <v>243</v>
      </c>
      <c r="G70" s="80">
        <v>5977898067.8000002</v>
      </c>
      <c r="H70" s="117">
        <v>3619297200.98</v>
      </c>
      <c r="AC70" s="70"/>
    </row>
    <row r="71" spans="2:29" ht="12.75" x14ac:dyDescent="0.2">
      <c r="B71" s="49"/>
      <c r="C71" s="82"/>
      <c r="D71" s="111"/>
      <c r="E71" s="48"/>
      <c r="F71" s="48" t="s">
        <v>244</v>
      </c>
      <c r="G71" s="80">
        <v>7741044822.71</v>
      </c>
      <c r="H71" s="117">
        <v>6707737131.1000004</v>
      </c>
      <c r="AC71" s="70"/>
    </row>
    <row r="72" spans="2:29" ht="12.75" x14ac:dyDescent="0.2">
      <c r="B72" s="49"/>
      <c r="C72" s="82"/>
      <c r="D72" s="111"/>
      <c r="E72" s="48"/>
      <c r="F72" s="48" t="s">
        <v>245</v>
      </c>
      <c r="G72" s="80">
        <v>0</v>
      </c>
      <c r="H72" s="117">
        <v>0</v>
      </c>
      <c r="AC72" s="70"/>
    </row>
    <row r="73" spans="2:29" ht="12.75" x14ac:dyDescent="0.2">
      <c r="B73" s="49"/>
      <c r="C73" s="82"/>
      <c r="D73" s="111"/>
      <c r="E73" s="48"/>
      <c r="F73" s="48" t="s">
        <v>246</v>
      </c>
      <c r="G73" s="80">
        <v>0</v>
      </c>
      <c r="H73" s="117">
        <v>0</v>
      </c>
      <c r="AC73" s="70"/>
    </row>
    <row r="74" spans="2:29" ht="12.75" x14ac:dyDescent="0.2">
      <c r="B74" s="49"/>
      <c r="C74" s="82"/>
      <c r="D74" s="111"/>
      <c r="E74" s="48"/>
      <c r="F74" s="48" t="s">
        <v>247</v>
      </c>
      <c r="G74" s="80">
        <v>-21755361631.77</v>
      </c>
      <c r="H74" s="117">
        <v>-19077451872.860001</v>
      </c>
      <c r="AC74" s="70"/>
    </row>
    <row r="75" spans="2:29" ht="12.75" x14ac:dyDescent="0.2">
      <c r="B75" s="49"/>
      <c r="C75" s="82"/>
      <c r="D75" s="111"/>
      <c r="E75" s="48"/>
      <c r="F75" s="48"/>
      <c r="G75" s="80"/>
      <c r="H75" s="117"/>
      <c r="AC75" s="70"/>
    </row>
    <row r="76" spans="2:29" ht="25.5" x14ac:dyDescent="0.2">
      <c r="B76" s="49"/>
      <c r="C76" s="82"/>
      <c r="D76" s="111"/>
      <c r="E76" s="48"/>
      <c r="F76" s="63" t="s">
        <v>248</v>
      </c>
      <c r="G76" s="79">
        <v>0</v>
      </c>
      <c r="H76" s="106">
        <v>0</v>
      </c>
      <c r="AC76" s="70"/>
    </row>
    <row r="77" spans="2:29" ht="12.75" x14ac:dyDescent="0.2">
      <c r="B77" s="49"/>
      <c r="C77" s="82"/>
      <c r="D77" s="111"/>
      <c r="E77" s="48"/>
      <c r="F77" s="48" t="s">
        <v>249</v>
      </c>
      <c r="G77" s="80">
        <v>0</v>
      </c>
      <c r="H77" s="117">
        <v>0</v>
      </c>
      <c r="AC77" s="70"/>
    </row>
    <row r="78" spans="2:29" ht="12.75" x14ac:dyDescent="0.2">
      <c r="B78" s="49"/>
      <c r="C78" s="82"/>
      <c r="D78" s="111"/>
      <c r="E78" s="48"/>
      <c r="F78" s="48" t="s">
        <v>250</v>
      </c>
      <c r="G78" s="80">
        <v>0</v>
      </c>
      <c r="H78" s="117">
        <v>0</v>
      </c>
      <c r="AC78" s="70"/>
    </row>
    <row r="79" spans="2:29" ht="12.75" x14ac:dyDescent="0.2">
      <c r="B79" s="49"/>
      <c r="C79" s="82"/>
      <c r="D79" s="111"/>
      <c r="E79" s="48"/>
      <c r="F79" s="48"/>
      <c r="G79" s="80"/>
      <c r="H79" s="104"/>
      <c r="AC79" s="70"/>
    </row>
    <row r="80" spans="2:29" ht="12.75" x14ac:dyDescent="0.2">
      <c r="B80" s="49"/>
      <c r="C80" s="82"/>
      <c r="D80" s="111"/>
      <c r="E80" s="48"/>
      <c r="F80" s="61" t="s">
        <v>251</v>
      </c>
      <c r="G80" s="79">
        <f>+G64+G69</f>
        <v>26937578178.610001</v>
      </c>
      <c r="H80" s="79">
        <f>+H64+H69</f>
        <v>25573048866.279999</v>
      </c>
      <c r="AC80" s="70"/>
    </row>
    <row r="81" spans="2:29" ht="12.75" x14ac:dyDescent="0.2">
      <c r="B81" s="49"/>
      <c r="C81" s="82"/>
      <c r="D81" s="111"/>
      <c r="E81" s="48"/>
      <c r="F81" s="48"/>
      <c r="G81" s="80"/>
      <c r="H81" s="104"/>
      <c r="AC81" s="70"/>
    </row>
    <row r="82" spans="2:29" ht="12.75" x14ac:dyDescent="0.2">
      <c r="B82" s="49"/>
      <c r="C82" s="82"/>
      <c r="D82" s="111"/>
      <c r="E82" s="48"/>
      <c r="F82" s="61" t="s">
        <v>252</v>
      </c>
      <c r="G82" s="84">
        <f>+G60+G80</f>
        <v>53255422784.520004</v>
      </c>
      <c r="H82" s="108">
        <f>+H60+H80</f>
        <v>51220269866.809998</v>
      </c>
      <c r="AC82" s="70"/>
    </row>
    <row r="83" spans="2:29" ht="12.75" thickBot="1" x14ac:dyDescent="0.25">
      <c r="B83" s="50"/>
      <c r="C83" s="86"/>
      <c r="D83" s="101"/>
      <c r="E83" s="51"/>
      <c r="F83" s="52"/>
      <c r="G83" s="87"/>
      <c r="H83" s="103"/>
      <c r="AC83" s="70"/>
    </row>
    <row r="85" spans="2:29" x14ac:dyDescent="0.2">
      <c r="G85" s="70"/>
    </row>
    <row r="86" spans="2:29" x14ac:dyDescent="0.2">
      <c r="G86" s="70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268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34" t="s">
        <v>9</v>
      </c>
      <c r="H6" s="35" t="s">
        <v>10</v>
      </c>
      <c r="I6" s="12"/>
      <c r="J6" s="36" t="s">
        <v>18</v>
      </c>
      <c r="K6" s="37" t="s">
        <v>270</v>
      </c>
    </row>
    <row r="7" spans="3:12" hidden="1" x14ac:dyDescent="0.2">
      <c r="G7" s="32" t="s">
        <v>15</v>
      </c>
      <c r="H7" s="33" t="s">
        <v>267</v>
      </c>
      <c r="I7" s="13"/>
      <c r="J7" s="30" t="s">
        <v>11</v>
      </c>
      <c r="K7" s="31" t="s">
        <v>266</v>
      </c>
    </row>
    <row r="8" spans="3:12" hidden="1" x14ac:dyDescent="0.2">
      <c r="G8" s="32" t="s">
        <v>8</v>
      </c>
      <c r="H8" s="33" t="s">
        <v>260</v>
      </c>
      <c r="I8" s="13"/>
      <c r="J8" s="30" t="s">
        <v>29</v>
      </c>
      <c r="K8" s="31" t="s">
        <v>269</v>
      </c>
    </row>
    <row r="9" spans="3:12" hidden="1" x14ac:dyDescent="0.2">
      <c r="G9" s="32" t="s">
        <v>16</v>
      </c>
      <c r="H9" s="33" t="s">
        <v>17</v>
      </c>
      <c r="I9" s="13"/>
      <c r="J9" s="30" t="s">
        <v>28</v>
      </c>
      <c r="K9" s="31" t="s">
        <v>264</v>
      </c>
    </row>
    <row r="10" spans="3:12" hidden="1" x14ac:dyDescent="0.2">
      <c r="G10" s="32" t="s">
        <v>13</v>
      </c>
      <c r="H10" s="33" t="s">
        <v>14</v>
      </c>
      <c r="I10" s="13"/>
      <c r="J10" s="30" t="s">
        <v>7</v>
      </c>
      <c r="K10" s="31" t="s">
        <v>271</v>
      </c>
    </row>
    <row r="11" spans="3:12" hidden="1" x14ac:dyDescent="0.2">
      <c r="G11" s="28" t="s">
        <v>5</v>
      </c>
      <c r="H11" s="29" t="s">
        <v>6</v>
      </c>
      <c r="I11" s="14"/>
      <c r="J11" s="38" t="s">
        <v>7</v>
      </c>
      <c r="K11" s="39" t="s">
        <v>268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5" t="s">
        <v>19</v>
      </c>
      <c r="D15" s="25" t="s">
        <v>20</v>
      </c>
      <c r="F15" t="s">
        <v>3</v>
      </c>
    </row>
    <row r="16" spans="3:12" x14ac:dyDescent="0.2">
      <c r="C16" s="26" t="s">
        <v>21</v>
      </c>
      <c r="D16" s="26" t="s">
        <v>20</v>
      </c>
      <c r="F16" t="s">
        <v>3</v>
      </c>
    </row>
    <row r="17" spans="3:6" x14ac:dyDescent="0.2">
      <c r="C17" s="26" t="s">
        <v>22</v>
      </c>
      <c r="D17" s="26" t="s">
        <v>20</v>
      </c>
      <c r="F17" t="s">
        <v>3</v>
      </c>
    </row>
    <row r="18" spans="3:6" x14ac:dyDescent="0.2">
      <c r="C18" s="26" t="s">
        <v>263</v>
      </c>
      <c r="D18" s="26" t="s">
        <v>20</v>
      </c>
      <c r="F18" t="s">
        <v>3</v>
      </c>
    </row>
    <row r="19" spans="3:6" x14ac:dyDescent="0.2">
      <c r="C19" s="26" t="s">
        <v>23</v>
      </c>
      <c r="D19" s="26" t="s">
        <v>20</v>
      </c>
      <c r="F19" t="s">
        <v>3</v>
      </c>
    </row>
    <row r="20" spans="3:6" x14ac:dyDescent="0.2">
      <c r="C20" s="26" t="s">
        <v>24</v>
      </c>
      <c r="D20" s="26" t="s">
        <v>20</v>
      </c>
      <c r="F20" t="s">
        <v>3</v>
      </c>
    </row>
    <row r="21" spans="3:6" x14ac:dyDescent="0.2">
      <c r="C21" s="26" t="s">
        <v>25</v>
      </c>
      <c r="D21" s="26" t="s">
        <v>20</v>
      </c>
      <c r="F21" t="s">
        <v>3</v>
      </c>
    </row>
    <row r="22" spans="3:6" x14ac:dyDescent="0.2">
      <c r="C22" s="26" t="s">
        <v>16</v>
      </c>
      <c r="D22" s="26" t="s">
        <v>20</v>
      </c>
      <c r="F22" t="s">
        <v>3</v>
      </c>
    </row>
    <row r="23" spans="3:6" x14ac:dyDescent="0.2">
      <c r="C23" s="26" t="s">
        <v>26</v>
      </c>
      <c r="D23" s="26" t="s">
        <v>20</v>
      </c>
      <c r="F23" t="s">
        <v>3</v>
      </c>
    </row>
    <row r="24" spans="3:6" x14ac:dyDescent="0.2">
      <c r="C24" s="27" t="s">
        <v>27</v>
      </c>
      <c r="D24" s="27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SAR</cp:lastModifiedBy>
  <cp:lastPrinted>2022-05-13T00:29:31Z</cp:lastPrinted>
  <dcterms:created xsi:type="dcterms:W3CDTF">2006-05-18T10:01:57Z</dcterms:created>
  <dcterms:modified xsi:type="dcterms:W3CDTF">2022-05-13T00:35:32Z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